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6" activeTab="0"/>
  </bookViews>
  <sheets>
    <sheet name="書式1" sheetId="1" r:id="rId1"/>
    <sheet name="書式50" sheetId="2" state="hidden" r:id="rId2"/>
    <sheet name="書式80" sheetId="3" state="hidden" r:id="rId3"/>
    <sheet name="DATA" sheetId="4" r:id="rId4"/>
  </sheets>
  <definedNames>
    <definedName name="_xlnm.Print_Area" localSheetId="0">'書式1'!$A$1:$BA$39</definedName>
    <definedName name="業者名">'DATA'!$B$3</definedName>
    <definedName name="工事名">'DATA'!$B$1</definedName>
    <definedName name="処理項目">'DATA'!$B$14</definedName>
    <definedName name="処理人">'DATA'!$B$12</definedName>
    <definedName name="処理内容">'DATA'!$B$15</definedName>
    <definedName name="処理年月日">'DATA'!$B$13</definedName>
    <definedName name="水道事業フラグ">'DATA'!$B$2</definedName>
    <definedName name="発議タイトル">'DATA'!$B$6</definedName>
    <definedName name="発議項目">'DATA'!$B$8</definedName>
    <definedName name="発議人">'DATA'!$B$5</definedName>
    <definedName name="発議内容">'DATA'!$B$9</definedName>
    <definedName name="発議年月日">'DATA'!$B$7</definedName>
    <definedName name="別添図書有無">'DATA'!$B$10</definedName>
  </definedNames>
  <calcPr fullCalcOnLoad="1"/>
</workbook>
</file>

<file path=xl/comments1.xml><?xml version="1.0" encoding="utf-8"?>
<comments xmlns="http://schemas.openxmlformats.org/spreadsheetml/2006/main">
  <authors>
    <author>千葉県</author>
  </authors>
  <commentList>
    <comment ref="AJ15" authorId="0">
      <text>
        <r>
          <rPr>
            <sz val="9"/>
            <rFont val="MS P ゴシック"/>
            <family val="3"/>
          </rPr>
          <t>自動計算されるので
触らないでください。
この閉所率を下表に
当てはめて，28.5%を下回った場合は
該当する補正率で減額設計変更してください。</t>
        </r>
      </text>
    </comment>
  </commentList>
</comments>
</file>

<file path=xl/sharedStrings.xml><?xml version="1.0" encoding="utf-8"?>
<sst xmlns="http://schemas.openxmlformats.org/spreadsheetml/2006/main" count="159" uniqueCount="93">
  <si>
    <t>工　事　打　合　簿</t>
  </si>
  <si>
    <t>発議年月日</t>
  </si>
  <si>
    <t>発議者</t>
  </si>
  <si>
    <t>発議事項</t>
  </si>
  <si>
    <t>工事名</t>
  </si>
  <si>
    <t>（内容）</t>
  </si>
  <si>
    <t>上記について</t>
  </si>
  <si>
    <t>・</t>
  </si>
  <si>
    <t>します。</t>
  </si>
  <si>
    <t>発注者</t>
  </si>
  <si>
    <t>処理・回答</t>
  </si>
  <si>
    <t>請負者</t>
  </si>
  <si>
    <t>会社名</t>
  </si>
  <si>
    <t>総括監督員</t>
  </si>
  <si>
    <t>主任監督員</t>
  </si>
  <si>
    <t>監 督 員</t>
  </si>
  <si>
    <t>現　　場
代 理 人</t>
  </si>
  <si>
    <t>(注)</t>
  </si>
  <si>
    <t>各々保管する。</t>
  </si>
  <si>
    <t>打合せのつど2部作成し、</t>
  </si>
  <si>
    <t>工事名</t>
  </si>
  <si>
    <t>発議人</t>
  </si>
  <si>
    <t>別添図書有無</t>
  </si>
  <si>
    <t>業者名</t>
  </si>
  <si>
    <t>発議年月日</t>
  </si>
  <si>
    <t>発議項目</t>
  </si>
  <si>
    <t>発議内容</t>
  </si>
  <si>
    <t>処理人</t>
  </si>
  <si>
    <t>処理項目</t>
  </si>
  <si>
    <t>発注者</t>
  </si>
  <si>
    <t>処理年月日</t>
  </si>
  <si>
    <t>水道事業フラグ</t>
  </si>
  <si>
    <t>主任(監理)
技  術  者</t>
  </si>
  <si>
    <t>課長補佐</t>
  </si>
  <si>
    <t>打合せのつど2部作成し、各々保管する。</t>
  </si>
  <si>
    <t>工　　事　　打　　合　　簿</t>
  </si>
  <si>
    <r>
      <t xml:space="preserve">課　長
</t>
    </r>
    <r>
      <rPr>
        <sz val="8"/>
        <rFont val="ＭＳ 明朝"/>
        <family val="1"/>
      </rPr>
      <t>（総括監督員）</t>
    </r>
  </si>
  <si>
    <r>
      <t xml:space="preserve">係　長
</t>
    </r>
    <r>
      <rPr>
        <sz val="8"/>
        <rFont val="ＭＳ 明朝"/>
        <family val="1"/>
      </rPr>
      <t>（主任監督員）</t>
    </r>
  </si>
  <si>
    <t>第3号様式（第12条第2項）</t>
  </si>
  <si>
    <t>発議タイトル</t>
  </si>
  <si>
    <t>処理内容</t>
  </si>
  <si>
    <t>受注者</t>
  </si>
  <si>
    <t>発注者</t>
  </si>
  <si>
    <t>請負者</t>
  </si>
  <si>
    <t>・</t>
  </si>
  <si>
    <t>します。</t>
  </si>
  <si>
    <t>監 督 員
(担当)</t>
  </si>
  <si>
    <t>打合せのつど2部作成し、</t>
  </si>
  <si>
    <t>交差点改良工事（市道三箇横田線Ⅰ期１工区）</t>
  </si>
  <si>
    <t>（株）北袖商事</t>
  </si>
  <si>
    <t>【設計内容と現場との相違について（回答）】
　　令和４年１０月６日付「設計内容と現場との相違について」で協議のあった件に
　ついて以下のとおり指示する。
　　１．県道部舗装版取り壊し工について（施工面積A=165㎡）
　　　（回答）当初設計の舗装版破砕を、路面切削に変更とする。
　　２．県道工事起点部の擦り付けについて
　　　（回答）No．0側への擦り付けは行わず、No.2からNo.1＋0.37（起点部）の区間に
　　　　　　　おいて縦横断勾配を擦り付けるものとする。
　　３．残土受入地への運搬、整地について（市道三箇横田線と広域農道の交差点付近）
　　　（回答）受入地の現場状況に応じた機械に変更とする。
　　４．居酒屋あじさいの土間コンクリートの取り壊し及び復旧について
　　　（回答）地権者と立会いの結果、施工範囲が決定した後、変更対象として
　　　　　　　別途指示をする。
　　５．市道部の函渠型側溝を布設する際の舗装版切断について
　　　（回答）影響部の舗装版切断延長分を変更対象とする。
　　　上記変更に伴う変更金額は以下のとおりとなる。なお、概算金額については、
　　あくまでも概算であり、後日の変更契約に係る参考値として位置付けるものである。
　　　概算金額　約40万円増額見込みである。
　　　　　　　（本金額は、契約金額ベースの金額である。）</t>
  </si>
  <si>
    <t>【設計内容と現場との相違について（回答）】</t>
  </si>
  <si>
    <t>受注者</t>
  </si>
  <si>
    <t>■</t>
  </si>
  <si>
    <t>□指示</t>
  </si>
  <si>
    <t>□承諾</t>
  </si>
  <si>
    <t>□提出</t>
  </si>
  <si>
    <t>□報告</t>
  </si>
  <si>
    <t>□届出</t>
  </si>
  <si>
    <t>□その他(　　　）</t>
  </si>
  <si>
    <t>添付図</t>
  </si>
  <si>
    <t>葉、その他添付図書</t>
  </si>
  <si>
    <t>現場閉所による週休２日工事の実施状況について</t>
  </si>
  <si>
    <t>□</t>
  </si>
  <si>
    <t>■通知</t>
  </si>
  <si>
    <t>□協議</t>
  </si>
  <si>
    <t>　提出された履行報告書及びチェックリストを確認した結果，以下のとおりでした。</t>
  </si>
  <si>
    <t>　４週○休の補正係数を用いて設計変更することとしましたので，建設工事請負契約書</t>
  </si>
  <si>
    <t>　第20条に基づき通知します。</t>
  </si>
  <si>
    <t>【概算】</t>
  </si>
  <si>
    <t>約</t>
  </si>
  <si>
    <t>万円減（契約金額ベース）</t>
  </si>
  <si>
    <t>〇〇</t>
  </si>
  <si>
    <t>閉所率</t>
  </si>
  <si>
    <t>=</t>
  </si>
  <si>
    <t>現場閉所日数</t>
  </si>
  <si>
    <t>日</t>
  </si>
  <si>
    <t>%</t>
  </si>
  <si>
    <t>対象期間</t>
  </si>
  <si>
    <t>適用する</t>
  </si>
  <si>
    <t>閉所状況
（閉所率）</t>
  </si>
  <si>
    <t>4週8休以上</t>
  </si>
  <si>
    <t>補正係数→</t>
  </si>
  <si>
    <t>(21.4%以上25.0%未満)</t>
  </si>
  <si>
    <t>(25.0%以上28.5%未満)</t>
  </si>
  <si>
    <t>(28.5%以上)</t>
  </si>
  <si>
    <t>労務費</t>
  </si>
  <si>
    <t>機械経費</t>
  </si>
  <si>
    <t>共通仮設費率</t>
  </si>
  <si>
    <t>現場管理費率</t>
  </si>
  <si>
    <t>4週6休</t>
  </si>
  <si>
    <r>
      <t>4週7休</t>
    </r>
  </si>
  <si>
    <t>袖ケ浦市長　粕谷　智浩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</si>
</sst>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yyyy&quot;年&quot;m&quot;月&quot;d&quot;日&quot;;@"/>
    <numFmt numFmtId="178" formatCode="0_);[Red]\(0\)"/>
    <numFmt numFmtId="179" formatCode="0.0"/>
  </numFmts>
  <fonts count="5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MS P ゴシック"/>
      <family val="3"/>
    </font>
    <font>
      <sz val="12"/>
      <name val="ＭＳ 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33" borderId="18" xfId="0" applyFill="1" applyBorder="1" applyAlignment="1">
      <alignment vertical="center"/>
    </xf>
    <xf numFmtId="176" fontId="1" fillId="0" borderId="12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4" fontId="0" fillId="0" borderId="21" xfId="0" applyNumberFormat="1" applyBorder="1" applyAlignment="1">
      <alignment horizontal="left" vertical="center"/>
    </xf>
    <xf numFmtId="14" fontId="0" fillId="0" borderId="18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2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176" fontId="1" fillId="0" borderId="0" xfId="0" applyNumberFormat="1" applyFont="1" applyBorder="1" applyAlignment="1">
      <alignment vertical="top" wrapText="1" shrinkToFit="1"/>
    </xf>
    <xf numFmtId="0" fontId="0" fillId="0" borderId="20" xfId="0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58" fontId="1" fillId="0" borderId="15" xfId="0" applyNumberFormat="1" applyFont="1" applyBorder="1" applyAlignment="1">
      <alignment vertical="center"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vertical="top"/>
      <protection/>
    </xf>
    <xf numFmtId="176" fontId="1" fillId="0" borderId="0" xfId="0" applyNumberFormat="1" applyFont="1" applyFill="1" applyBorder="1" applyAlignment="1">
      <alignment vertical="top" wrapText="1" shrinkToFit="1"/>
    </xf>
    <xf numFmtId="0" fontId="8" fillId="0" borderId="0" xfId="6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61" applyFont="1" applyFill="1" applyBorder="1" applyAlignment="1">
      <alignment vertical="center"/>
      <protection/>
    </xf>
    <xf numFmtId="176" fontId="1" fillId="0" borderId="12" xfId="0" applyNumberFormat="1" applyFont="1" applyFill="1" applyBorder="1" applyAlignment="1">
      <alignment vertical="center"/>
    </xf>
    <xf numFmtId="0" fontId="8" fillId="0" borderId="0" xfId="61" applyFont="1" applyFill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8" fillId="0" borderId="0" xfId="61" applyFont="1" applyFill="1">
      <alignment vertical="center"/>
      <protection/>
    </xf>
    <xf numFmtId="0" fontId="7" fillId="0" borderId="18" xfId="61" applyFont="1" applyFill="1" applyBorder="1" applyAlignment="1">
      <alignment horizontal="center" vertical="top"/>
      <protection/>
    </xf>
    <xf numFmtId="9" fontId="12" fillId="0" borderId="0" xfId="42" applyFont="1" applyFill="1" applyBorder="1" applyAlignment="1">
      <alignment horizontal="center" vertical="center"/>
    </xf>
    <xf numFmtId="0" fontId="7" fillId="34" borderId="0" xfId="61" applyFont="1" applyFill="1" applyBorder="1" applyAlignment="1">
      <alignment horizontal="center" vertical="top"/>
      <protection/>
    </xf>
    <xf numFmtId="0" fontId="7" fillId="34" borderId="19" xfId="61" applyFont="1" applyFill="1" applyBorder="1" applyAlignment="1">
      <alignment horizontal="center" vertical="top"/>
      <protection/>
    </xf>
    <xf numFmtId="0" fontId="7" fillId="0" borderId="0" xfId="61" applyFont="1" applyFill="1" applyBorder="1" applyAlignment="1">
      <alignment horizontal="center" vertical="center"/>
      <protection/>
    </xf>
    <xf numFmtId="179" fontId="11" fillId="0" borderId="0" xfId="42" applyNumberFormat="1" applyFont="1" applyFill="1" applyBorder="1" applyAlignment="1">
      <alignment horizontal="center" vertical="center"/>
    </xf>
    <xf numFmtId="0" fontId="7" fillId="0" borderId="0" xfId="61" applyFont="1" applyFill="1" applyBorder="1" applyAlignment="1">
      <alignment horizontal="center" vertical="top"/>
      <protection/>
    </xf>
    <xf numFmtId="0" fontId="7" fillId="0" borderId="19" xfId="61" applyFont="1" applyFill="1" applyBorder="1" applyAlignment="1">
      <alignment horizontal="center" vertical="top"/>
      <protection/>
    </xf>
    <xf numFmtId="0" fontId="7" fillId="0" borderId="18" xfId="61" applyFont="1" applyFill="1" applyBorder="1" applyAlignment="1">
      <alignment horizontal="center" vertical="top" wrapText="1"/>
      <protection/>
    </xf>
    <xf numFmtId="0" fontId="13" fillId="0" borderId="18" xfId="61" applyFont="1" applyFill="1" applyBorder="1" applyAlignment="1">
      <alignment horizontal="center" vertical="center" shrinkToFit="1"/>
      <protection/>
    </xf>
    <xf numFmtId="9" fontId="13" fillId="0" borderId="18" xfId="61" applyNumberFormat="1" applyFont="1" applyFill="1" applyBorder="1" applyAlignment="1">
      <alignment horizontal="center" vertical="center" shrinkToFit="1"/>
      <protection/>
    </xf>
    <xf numFmtId="0" fontId="7" fillId="0" borderId="18" xfId="61" applyFont="1" applyFill="1" applyBorder="1" applyAlignment="1">
      <alignment horizontal="left" vertical="center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176" fontId="1" fillId="0" borderId="12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34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top" textRotation="255"/>
    </xf>
    <xf numFmtId="0" fontId="1" fillId="0" borderId="0" xfId="0" applyFont="1" applyBorder="1" applyAlignment="1">
      <alignment horizontal="center" vertical="top" textRotation="255"/>
    </xf>
    <xf numFmtId="0" fontId="1" fillId="0" borderId="11" xfId="0" applyFont="1" applyBorder="1" applyAlignment="1">
      <alignment horizontal="center" vertical="top" textRotation="255"/>
    </xf>
    <xf numFmtId="0" fontId="1" fillId="0" borderId="14" xfId="0" applyFont="1" applyBorder="1" applyAlignment="1">
      <alignment horizontal="center" vertical="top" textRotation="255"/>
    </xf>
    <xf numFmtId="0" fontId="1" fillId="0" borderId="12" xfId="0" applyFont="1" applyBorder="1" applyAlignment="1">
      <alignment horizontal="center" vertical="top" textRotation="255"/>
    </xf>
    <xf numFmtId="0" fontId="1" fillId="0" borderId="13" xfId="0" applyFont="1" applyBorder="1" applyAlignment="1">
      <alignment horizontal="center" vertical="top" textRotation="255"/>
    </xf>
    <xf numFmtId="0" fontId="1" fillId="0" borderId="22" xfId="0" applyFont="1" applyBorder="1" applyAlignment="1">
      <alignment horizontal="center" vertical="top" textRotation="255"/>
    </xf>
    <xf numFmtId="0" fontId="1" fillId="0" borderId="19" xfId="0" applyFont="1" applyBorder="1" applyAlignment="1">
      <alignment horizontal="center" vertical="top" textRotation="255"/>
    </xf>
    <xf numFmtId="0" fontId="1" fillId="0" borderId="23" xfId="0" applyFont="1" applyBorder="1" applyAlignment="1">
      <alignment horizontal="center" vertical="top" textRotation="255"/>
    </xf>
    <xf numFmtId="58" fontId="1" fillId="0" borderId="12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7" fillId="0" borderId="0" xfId="61" applyFont="1" applyFill="1" applyBorder="1" applyAlignment="1">
      <alignment horizontal="center" vertical="center" wrapText="1"/>
      <protection/>
    </xf>
    <xf numFmtId="176" fontId="1" fillId="0" borderId="15" xfId="0" applyNumberFormat="1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vertical="top" wrapText="1" shrinkToFit="1"/>
    </xf>
    <xf numFmtId="176" fontId="1" fillId="0" borderId="12" xfId="0" applyNumberFormat="1" applyFont="1" applyBorder="1" applyAlignment="1">
      <alignment horizontal="left" vertical="center" shrinkToFit="1"/>
    </xf>
    <xf numFmtId="176" fontId="1" fillId="0" borderId="12" xfId="0" applyNumberFormat="1" applyFont="1" applyBorder="1" applyAlignment="1">
      <alignment horizontal="right" vertical="top" indent="3"/>
    </xf>
    <xf numFmtId="176" fontId="1" fillId="0" borderId="0" xfId="0" applyNumberFormat="1" applyFont="1" applyAlignment="1">
      <alignment vertical="center"/>
    </xf>
    <xf numFmtId="58" fontId="1" fillId="0" borderId="15" xfId="0" applyNumberFormat="1" applyFont="1" applyBorder="1" applyAlignment="1">
      <alignment horizontal="center" vertical="center" shrinkToFit="1"/>
    </xf>
    <xf numFmtId="58" fontId="1" fillId="0" borderId="16" xfId="0" applyNumberFormat="1" applyFont="1" applyBorder="1" applyAlignment="1">
      <alignment horizontal="center" vertical="center" shrinkToFit="1"/>
    </xf>
    <xf numFmtId="58" fontId="1" fillId="0" borderId="12" xfId="0" applyNumberFormat="1" applyFont="1" applyBorder="1" applyAlignment="1">
      <alignment vertical="center" shrinkToFit="1"/>
    </xf>
    <xf numFmtId="58" fontId="1" fillId="0" borderId="13" xfId="0" applyNumberFormat="1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6" fontId="1" fillId="0" borderId="0" xfId="0" applyNumberFormat="1" applyFont="1" applyBorder="1" applyAlignment="1">
      <alignment horizontal="left" vertical="top" wrapText="1" shrinkToFit="1"/>
    </xf>
    <xf numFmtId="58" fontId="1" fillId="0" borderId="15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9"/>
  <sheetViews>
    <sheetView tabSelected="1" view="pageBreakPreview" zoomScaleSheetLayoutView="100" zoomScalePageLayoutView="0" workbookViewId="0" topLeftCell="A10">
      <selection activeCell="CR16" sqref="CR16"/>
    </sheetView>
  </sheetViews>
  <sheetFormatPr defaultColWidth="1.625" defaultRowHeight="18" customHeight="1"/>
  <cols>
    <col min="1" max="16384" width="1.625" style="1" customWidth="1"/>
  </cols>
  <sheetData>
    <row r="1" spans="1:17" ht="18" customHeight="1">
      <c r="A1" s="46"/>
      <c r="B1" s="46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5"/>
      <c r="Q1" s="35"/>
    </row>
    <row r="2" spans="1:53" ht="18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</row>
    <row r="3" spans="1:53" ht="18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</row>
    <row r="4" spans="1:53" ht="18.75" customHeight="1">
      <c r="A4" s="17"/>
      <c r="B4" s="77" t="s">
        <v>2</v>
      </c>
      <c r="C4" s="77"/>
      <c r="D4" s="77"/>
      <c r="E4" s="77"/>
      <c r="F4" s="77"/>
      <c r="G4" s="77"/>
      <c r="H4" s="18"/>
      <c r="I4" s="72" t="s">
        <v>53</v>
      </c>
      <c r="J4" s="73"/>
      <c r="K4" s="73" t="s">
        <v>29</v>
      </c>
      <c r="L4" s="73"/>
      <c r="M4" s="73"/>
      <c r="N4" s="73"/>
      <c r="O4" s="15"/>
      <c r="P4" s="15"/>
      <c r="Q4" s="73" t="s">
        <v>63</v>
      </c>
      <c r="R4" s="73"/>
      <c r="S4" s="73" t="s">
        <v>52</v>
      </c>
      <c r="T4" s="73"/>
      <c r="U4" s="73"/>
      <c r="V4" s="73"/>
      <c r="W4" s="15"/>
      <c r="X4" s="16"/>
      <c r="Y4" s="72" t="s">
        <v>1</v>
      </c>
      <c r="Z4" s="73"/>
      <c r="AA4" s="73"/>
      <c r="AB4" s="73"/>
      <c r="AC4" s="73"/>
      <c r="AD4" s="73"/>
      <c r="AE4" s="73"/>
      <c r="AF4" s="73"/>
      <c r="AG4" s="74"/>
      <c r="AH4" s="15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15"/>
      <c r="AV4" s="15"/>
      <c r="AW4" s="15"/>
      <c r="AX4" s="15"/>
      <c r="AY4" s="15"/>
      <c r="AZ4" s="15"/>
      <c r="BA4" s="16"/>
    </row>
    <row r="5" spans="1:53" ht="18.75" customHeight="1">
      <c r="A5" s="14"/>
      <c r="B5" s="78" t="s">
        <v>3</v>
      </c>
      <c r="C5" s="78"/>
      <c r="D5" s="78"/>
      <c r="E5" s="78"/>
      <c r="F5" s="78"/>
      <c r="G5" s="78"/>
      <c r="H5" s="12"/>
      <c r="I5" s="75" t="s">
        <v>54</v>
      </c>
      <c r="J5" s="76"/>
      <c r="K5" s="76"/>
      <c r="L5" s="76"/>
      <c r="M5" s="11"/>
      <c r="N5" s="96" t="s">
        <v>65</v>
      </c>
      <c r="O5" s="76"/>
      <c r="P5" s="76"/>
      <c r="Q5" s="76"/>
      <c r="R5" s="9"/>
      <c r="S5" s="96" t="s">
        <v>64</v>
      </c>
      <c r="T5" s="96"/>
      <c r="U5" s="96"/>
      <c r="V5" s="96"/>
      <c r="W5" s="9"/>
      <c r="X5" s="96" t="s">
        <v>55</v>
      </c>
      <c r="Y5" s="96"/>
      <c r="Z5" s="96"/>
      <c r="AA5" s="96"/>
      <c r="AB5" s="9"/>
      <c r="AC5" s="96" t="s">
        <v>56</v>
      </c>
      <c r="AD5" s="96"/>
      <c r="AE5" s="96"/>
      <c r="AF5" s="96"/>
      <c r="AG5" s="9"/>
      <c r="AH5" s="96" t="s">
        <v>57</v>
      </c>
      <c r="AI5" s="96"/>
      <c r="AJ5" s="96"/>
      <c r="AK5" s="96"/>
      <c r="AL5" s="9"/>
      <c r="AM5" s="96" t="s">
        <v>58</v>
      </c>
      <c r="AN5" s="96"/>
      <c r="AO5" s="96"/>
      <c r="AP5" s="96"/>
      <c r="AQ5" s="9"/>
      <c r="AR5" s="96" t="s">
        <v>59</v>
      </c>
      <c r="AS5" s="96"/>
      <c r="AT5" s="96"/>
      <c r="AU5" s="96"/>
      <c r="AV5" s="96"/>
      <c r="AW5" s="96"/>
      <c r="AX5" s="96"/>
      <c r="AY5" s="96"/>
      <c r="AZ5" s="96"/>
      <c r="BA5" s="100"/>
    </row>
    <row r="6" spans="1:53" ht="18.75" customHeight="1">
      <c r="A6" s="14"/>
      <c r="B6" s="78" t="s">
        <v>4</v>
      </c>
      <c r="C6" s="78"/>
      <c r="D6" s="78"/>
      <c r="E6" s="78"/>
      <c r="F6" s="78"/>
      <c r="G6" s="78"/>
      <c r="H6" s="10"/>
      <c r="I6" s="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10"/>
    </row>
    <row r="7" spans="1:53" ht="18.75" customHeight="1">
      <c r="A7" s="3"/>
      <c r="B7" s="67" t="s">
        <v>5</v>
      </c>
      <c r="C7" s="67"/>
      <c r="D7" s="67"/>
      <c r="E7" s="67"/>
      <c r="F7" s="67"/>
      <c r="G7" s="6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6"/>
    </row>
    <row r="8" spans="1:53" ht="18.75" customHeight="1">
      <c r="A8" s="7"/>
      <c r="B8" s="98" t="s">
        <v>62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36"/>
      <c r="BA8" s="8"/>
    </row>
    <row r="9" spans="1:53" ht="18.75" customHeight="1">
      <c r="A9" s="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36"/>
      <c r="BA9" s="8"/>
    </row>
    <row r="10" spans="1:53" ht="18.75" customHeight="1">
      <c r="A10" s="7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8"/>
    </row>
    <row r="11" spans="1:53" ht="18.75" customHeight="1">
      <c r="A11" s="7"/>
      <c r="B11" s="42" t="s">
        <v>66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8"/>
    </row>
    <row r="12" spans="1:53" ht="18.75" customHeight="1">
      <c r="A12" s="7"/>
      <c r="B12" s="42" t="s">
        <v>67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8"/>
    </row>
    <row r="13" spans="1:53" ht="18.75" customHeight="1">
      <c r="A13" s="7"/>
      <c r="B13" s="47" t="s">
        <v>68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3"/>
      <c r="Y13" s="43"/>
      <c r="Z13" s="43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8"/>
    </row>
    <row r="14" spans="1:53" ht="18.75" customHeight="1">
      <c r="A14" s="7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36"/>
      <c r="AW14" s="36"/>
      <c r="AX14" s="36"/>
      <c r="AY14" s="36"/>
      <c r="AZ14" s="36"/>
      <c r="BA14" s="8"/>
    </row>
    <row r="15" spans="1:53" ht="18.75" customHeight="1">
      <c r="A15" s="7"/>
      <c r="B15" s="42"/>
      <c r="C15" s="49"/>
      <c r="D15" s="56" t="s">
        <v>73</v>
      </c>
      <c r="E15" s="56"/>
      <c r="F15" s="56"/>
      <c r="G15" s="56"/>
      <c r="H15" s="56"/>
      <c r="I15" s="56"/>
      <c r="J15" s="56" t="s">
        <v>74</v>
      </c>
      <c r="K15" s="56"/>
      <c r="L15" s="58" t="s">
        <v>75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6" t="s">
        <v>74</v>
      </c>
      <c r="X15" s="56"/>
      <c r="Y15" s="54">
        <v>56</v>
      </c>
      <c r="Z15" s="54"/>
      <c r="AA15" s="54"/>
      <c r="AB15" s="54"/>
      <c r="AC15" s="54"/>
      <c r="AD15" s="54"/>
      <c r="AE15" s="54"/>
      <c r="AF15" s="56" t="s">
        <v>76</v>
      </c>
      <c r="AG15" s="56"/>
      <c r="AH15" s="56" t="s">
        <v>74</v>
      </c>
      <c r="AI15" s="56"/>
      <c r="AJ15" s="57">
        <f>ROUND(Y15*100/Y16,1)</f>
        <v>21.1</v>
      </c>
      <c r="AK15" s="57"/>
      <c r="AL15" s="57"/>
      <c r="AM15" s="57"/>
      <c r="AN15" s="57"/>
      <c r="AO15" s="57"/>
      <c r="AP15" s="57"/>
      <c r="AQ15" s="53" t="s">
        <v>77</v>
      </c>
      <c r="AR15" s="53"/>
      <c r="AT15" s="43"/>
      <c r="AU15" s="43"/>
      <c r="AV15" s="36"/>
      <c r="AW15" s="36"/>
      <c r="AX15" s="36"/>
      <c r="AY15" s="36"/>
      <c r="AZ15" s="36"/>
      <c r="BA15" s="8"/>
    </row>
    <row r="16" spans="1:53" ht="18.75" customHeight="1">
      <c r="A16" s="7"/>
      <c r="B16" s="42"/>
      <c r="C16" s="49"/>
      <c r="D16" s="56"/>
      <c r="E16" s="56"/>
      <c r="F16" s="56"/>
      <c r="G16" s="56"/>
      <c r="H16" s="56"/>
      <c r="I16" s="56"/>
      <c r="J16" s="56"/>
      <c r="K16" s="56"/>
      <c r="L16" s="59" t="s">
        <v>78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6"/>
      <c r="X16" s="56"/>
      <c r="Y16" s="55">
        <v>265</v>
      </c>
      <c r="Z16" s="55"/>
      <c r="AA16" s="55"/>
      <c r="AB16" s="55"/>
      <c r="AC16" s="55"/>
      <c r="AD16" s="55"/>
      <c r="AE16" s="55"/>
      <c r="AF16" s="56" t="s">
        <v>76</v>
      </c>
      <c r="AG16" s="56"/>
      <c r="AH16" s="56"/>
      <c r="AI16" s="56"/>
      <c r="AJ16" s="57"/>
      <c r="AK16" s="57"/>
      <c r="AL16" s="57"/>
      <c r="AM16" s="57"/>
      <c r="AN16" s="57"/>
      <c r="AO16" s="57"/>
      <c r="AP16" s="57"/>
      <c r="AQ16" s="53"/>
      <c r="AR16" s="53"/>
      <c r="AT16" s="43"/>
      <c r="AU16" s="43"/>
      <c r="AV16" s="36"/>
      <c r="AW16" s="36"/>
      <c r="AX16" s="36"/>
      <c r="AY16" s="36"/>
      <c r="AZ16" s="36"/>
      <c r="BA16" s="8"/>
    </row>
    <row r="17" spans="1:53" ht="18.75" customHeight="1">
      <c r="A17" s="7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36"/>
      <c r="AW17" s="36"/>
      <c r="AX17" s="36"/>
      <c r="AY17" s="36"/>
      <c r="AZ17" s="36"/>
      <c r="BA17" s="8"/>
    </row>
    <row r="18" spans="1:53" ht="18.75" customHeight="1">
      <c r="A18" s="7"/>
      <c r="B18" s="42"/>
      <c r="C18" s="50" t="s">
        <v>79</v>
      </c>
      <c r="D18" s="50"/>
      <c r="E18" s="49"/>
      <c r="F18" s="49"/>
      <c r="L18" s="64" t="s">
        <v>80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0" t="s">
        <v>90</v>
      </c>
      <c r="X18" s="60"/>
      <c r="Y18" s="60"/>
      <c r="Z18" s="60"/>
      <c r="AA18" s="60"/>
      <c r="AB18" s="60"/>
      <c r="AC18" s="60"/>
      <c r="AD18" s="60"/>
      <c r="AE18" s="60"/>
      <c r="AF18" s="60" t="s">
        <v>91</v>
      </c>
      <c r="AG18" s="60"/>
      <c r="AH18" s="60"/>
      <c r="AI18" s="60"/>
      <c r="AJ18" s="60"/>
      <c r="AK18" s="60"/>
      <c r="AL18" s="60"/>
      <c r="AM18" s="60"/>
      <c r="AN18" s="60"/>
      <c r="AO18" s="52" t="s">
        <v>81</v>
      </c>
      <c r="AP18" s="52"/>
      <c r="AQ18" s="52"/>
      <c r="AR18" s="52"/>
      <c r="AS18" s="52"/>
      <c r="AT18" s="52"/>
      <c r="AU18" s="52"/>
      <c r="AV18" s="52"/>
      <c r="AW18" s="52"/>
      <c r="BA18" s="8"/>
    </row>
    <row r="19" spans="1:53" ht="18.75" customHeight="1">
      <c r="A19" s="7"/>
      <c r="B19" s="42"/>
      <c r="C19" s="50" t="s">
        <v>82</v>
      </c>
      <c r="D19" s="50"/>
      <c r="E19" s="49"/>
      <c r="F19" s="49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1" t="s">
        <v>83</v>
      </c>
      <c r="X19" s="61"/>
      <c r="Y19" s="61"/>
      <c r="Z19" s="61"/>
      <c r="AA19" s="61"/>
      <c r="AB19" s="61"/>
      <c r="AC19" s="61"/>
      <c r="AD19" s="61"/>
      <c r="AE19" s="61"/>
      <c r="AF19" s="61" t="s">
        <v>84</v>
      </c>
      <c r="AG19" s="61"/>
      <c r="AH19" s="61"/>
      <c r="AI19" s="61"/>
      <c r="AJ19" s="61"/>
      <c r="AK19" s="61"/>
      <c r="AL19" s="61"/>
      <c r="AM19" s="61"/>
      <c r="AN19" s="61"/>
      <c r="AO19" s="62" t="s">
        <v>85</v>
      </c>
      <c r="AP19" s="62"/>
      <c r="AQ19" s="62"/>
      <c r="AR19" s="62"/>
      <c r="AS19" s="62"/>
      <c r="AT19" s="62"/>
      <c r="AU19" s="62"/>
      <c r="AV19" s="62"/>
      <c r="AW19" s="62"/>
      <c r="BA19" s="8"/>
    </row>
    <row r="20" spans="1:53" ht="18.75" customHeight="1">
      <c r="A20" s="7"/>
      <c r="B20" s="42"/>
      <c r="C20" s="51"/>
      <c r="D20" s="51"/>
      <c r="E20" s="49"/>
      <c r="F20" s="49"/>
      <c r="L20" s="63" t="s">
        <v>86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52">
        <v>1.01</v>
      </c>
      <c r="X20" s="52"/>
      <c r="Y20" s="52"/>
      <c r="Z20" s="52"/>
      <c r="AA20" s="52"/>
      <c r="AB20" s="52"/>
      <c r="AC20" s="52"/>
      <c r="AD20" s="52"/>
      <c r="AE20" s="52"/>
      <c r="AF20" s="52">
        <v>1.03</v>
      </c>
      <c r="AG20" s="52"/>
      <c r="AH20" s="52"/>
      <c r="AI20" s="52"/>
      <c r="AJ20" s="52"/>
      <c r="AK20" s="52"/>
      <c r="AL20" s="52"/>
      <c r="AM20" s="52"/>
      <c r="AN20" s="52"/>
      <c r="AO20" s="52">
        <v>1.05</v>
      </c>
      <c r="AP20" s="52"/>
      <c r="AQ20" s="52"/>
      <c r="AR20" s="52"/>
      <c r="AS20" s="52"/>
      <c r="AT20" s="52"/>
      <c r="AU20" s="52"/>
      <c r="AV20" s="52"/>
      <c r="AW20" s="52"/>
      <c r="BA20" s="8"/>
    </row>
    <row r="21" spans="1:53" ht="18.75" customHeight="1">
      <c r="A21" s="7"/>
      <c r="B21" s="42"/>
      <c r="C21" s="51"/>
      <c r="D21" s="51"/>
      <c r="E21" s="49"/>
      <c r="F21" s="49"/>
      <c r="L21" s="63" t="s">
        <v>87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52">
        <v>1.01</v>
      </c>
      <c r="X21" s="52"/>
      <c r="Y21" s="52"/>
      <c r="Z21" s="52"/>
      <c r="AA21" s="52"/>
      <c r="AB21" s="52"/>
      <c r="AC21" s="52"/>
      <c r="AD21" s="52"/>
      <c r="AE21" s="52"/>
      <c r="AF21" s="52">
        <v>1.03</v>
      </c>
      <c r="AG21" s="52"/>
      <c r="AH21" s="52"/>
      <c r="AI21" s="52"/>
      <c r="AJ21" s="52"/>
      <c r="AK21" s="52"/>
      <c r="AL21" s="52"/>
      <c r="AM21" s="52"/>
      <c r="AN21" s="52"/>
      <c r="AO21" s="52">
        <v>1.04</v>
      </c>
      <c r="AP21" s="52"/>
      <c r="AQ21" s="52"/>
      <c r="AR21" s="52"/>
      <c r="AS21" s="52"/>
      <c r="AT21" s="52"/>
      <c r="AU21" s="52"/>
      <c r="AV21" s="52"/>
      <c r="AW21" s="52"/>
      <c r="BA21" s="8"/>
    </row>
    <row r="22" spans="1:53" ht="18.75" customHeight="1">
      <c r="A22" s="7"/>
      <c r="B22" s="42"/>
      <c r="C22" s="51"/>
      <c r="D22" s="51"/>
      <c r="E22" s="49"/>
      <c r="F22" s="49"/>
      <c r="L22" s="63" t="s">
        <v>88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52">
        <v>1.02</v>
      </c>
      <c r="X22" s="52"/>
      <c r="Y22" s="52"/>
      <c r="Z22" s="52"/>
      <c r="AA22" s="52"/>
      <c r="AB22" s="52"/>
      <c r="AC22" s="52"/>
      <c r="AD22" s="52"/>
      <c r="AE22" s="52"/>
      <c r="AF22" s="52">
        <v>1.03</v>
      </c>
      <c r="AG22" s="52"/>
      <c r="AH22" s="52"/>
      <c r="AI22" s="52"/>
      <c r="AJ22" s="52"/>
      <c r="AK22" s="52"/>
      <c r="AL22" s="52"/>
      <c r="AM22" s="52"/>
      <c r="AN22" s="52"/>
      <c r="AO22" s="52">
        <v>1.04</v>
      </c>
      <c r="AP22" s="52"/>
      <c r="AQ22" s="52"/>
      <c r="AR22" s="52"/>
      <c r="AS22" s="52"/>
      <c r="AT22" s="52"/>
      <c r="AU22" s="52"/>
      <c r="AV22" s="52"/>
      <c r="AW22" s="52"/>
      <c r="BA22" s="8"/>
    </row>
    <row r="23" spans="1:53" ht="18.75" customHeight="1">
      <c r="A23" s="7"/>
      <c r="B23" s="42"/>
      <c r="C23" s="51"/>
      <c r="D23" s="51"/>
      <c r="E23" s="49"/>
      <c r="F23" s="49"/>
      <c r="L23" s="63" t="s">
        <v>89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52">
        <v>1.03</v>
      </c>
      <c r="X23" s="52"/>
      <c r="Y23" s="52"/>
      <c r="Z23" s="52"/>
      <c r="AA23" s="52"/>
      <c r="AB23" s="52"/>
      <c r="AC23" s="52"/>
      <c r="AD23" s="52"/>
      <c r="AE23" s="52"/>
      <c r="AF23" s="52">
        <v>1.04</v>
      </c>
      <c r="AG23" s="52"/>
      <c r="AH23" s="52"/>
      <c r="AI23" s="52"/>
      <c r="AJ23" s="52"/>
      <c r="AK23" s="52"/>
      <c r="AL23" s="52"/>
      <c r="AM23" s="52"/>
      <c r="AN23" s="52"/>
      <c r="AO23" s="52">
        <v>1.06</v>
      </c>
      <c r="AP23" s="52"/>
      <c r="AQ23" s="52"/>
      <c r="AR23" s="52"/>
      <c r="AS23" s="52"/>
      <c r="AT23" s="52"/>
      <c r="AU23" s="52"/>
      <c r="AV23" s="52"/>
      <c r="AW23" s="52"/>
      <c r="BA23" s="8"/>
    </row>
    <row r="24" spans="1:53" ht="18.75" customHeight="1">
      <c r="A24" s="7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8"/>
    </row>
    <row r="25" spans="1:53" ht="18.75" customHeight="1">
      <c r="A25" s="7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8"/>
    </row>
    <row r="26" spans="1:53" ht="18.75" customHeight="1">
      <c r="A26" s="7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8"/>
    </row>
    <row r="27" spans="1:53" ht="18.75" customHeight="1">
      <c r="A27" s="13"/>
      <c r="B27" s="20"/>
      <c r="C27" s="20"/>
      <c r="D27" s="20"/>
      <c r="E27" s="70" t="s">
        <v>60</v>
      </c>
      <c r="F27" s="70"/>
      <c r="G27" s="70"/>
      <c r="H27" s="70"/>
      <c r="I27" s="70"/>
      <c r="J27" s="68"/>
      <c r="K27" s="68"/>
      <c r="L27" s="70" t="s">
        <v>61</v>
      </c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48"/>
      <c r="Z27" s="68" t="s">
        <v>69</v>
      </c>
      <c r="AA27" s="68"/>
      <c r="AB27" s="68"/>
      <c r="AC27" s="68"/>
      <c r="AD27" s="68"/>
      <c r="AE27" s="68" t="s">
        <v>70</v>
      </c>
      <c r="AF27" s="68"/>
      <c r="AG27" s="69" t="s">
        <v>72</v>
      </c>
      <c r="AH27" s="69"/>
      <c r="AI27" s="69"/>
      <c r="AJ27" s="65" t="s">
        <v>71</v>
      </c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20"/>
      <c r="BA27" s="12"/>
    </row>
    <row r="28" spans="1:53" ht="18.75" customHeight="1">
      <c r="A28" s="85" t="s">
        <v>10</v>
      </c>
      <c r="B28" s="86"/>
      <c r="C28" s="86"/>
      <c r="D28" s="87"/>
      <c r="E28" s="85" t="s">
        <v>9</v>
      </c>
      <c r="F28" s="86"/>
      <c r="G28" s="86"/>
      <c r="H28" s="87"/>
      <c r="I28" s="67" t="s">
        <v>6</v>
      </c>
      <c r="J28" s="67"/>
      <c r="K28" s="67"/>
      <c r="L28" s="67"/>
      <c r="M28" s="67"/>
      <c r="N28" s="67"/>
      <c r="O28" s="67"/>
      <c r="P28" s="67"/>
      <c r="Q28" s="67" t="str">
        <f>IF(処理人=1,IF(処理項目=1,"■","□"),"□")&amp;"指示"</f>
        <v>□指示</v>
      </c>
      <c r="R28" s="67"/>
      <c r="S28" s="67"/>
      <c r="T28" s="67"/>
      <c r="U28" s="66" t="s">
        <v>7</v>
      </c>
      <c r="V28" s="66"/>
      <c r="W28" s="67" t="str">
        <f>IF(処理人=1,IF(処理項目=2,"■","□"),"□")&amp;"承諾"</f>
        <v>□承諾</v>
      </c>
      <c r="X28" s="67"/>
      <c r="Y28" s="67"/>
      <c r="Z28" s="67"/>
      <c r="AA28" s="66" t="s">
        <v>7</v>
      </c>
      <c r="AB28" s="66"/>
      <c r="AC28" s="67" t="str">
        <f>IF(処理人=1,IF(処理項目=3,"■","□"),"□")&amp;"協議"</f>
        <v>□協議</v>
      </c>
      <c r="AD28" s="67"/>
      <c r="AE28" s="67"/>
      <c r="AF28" s="67"/>
      <c r="AG28" s="66" t="s">
        <v>7</v>
      </c>
      <c r="AH28" s="66"/>
      <c r="AI28" s="67" t="str">
        <f>IF(処理人=1,IF(処理項目=4,"■","□"),"□")&amp;"通知"</f>
        <v>□通知</v>
      </c>
      <c r="AJ28" s="67"/>
      <c r="AK28" s="67"/>
      <c r="AL28" s="67"/>
      <c r="AM28" s="66" t="s">
        <v>7</v>
      </c>
      <c r="AN28" s="66"/>
      <c r="AO28" s="67" t="str">
        <f>IF(処理人=1,IF(処理項目=5,"■","□"),"□")&amp;"受理"</f>
        <v>□受理</v>
      </c>
      <c r="AP28" s="67"/>
      <c r="AQ28" s="67"/>
      <c r="AR28" s="67"/>
      <c r="AS28" s="67" t="s">
        <v>8</v>
      </c>
      <c r="AT28" s="67"/>
      <c r="AU28" s="67"/>
      <c r="AV28" s="67"/>
      <c r="AW28" s="67"/>
      <c r="AX28" s="67"/>
      <c r="AY28" s="67"/>
      <c r="AZ28" s="4"/>
      <c r="BA28" s="8"/>
    </row>
    <row r="29" spans="1:53" ht="18.75" customHeight="1">
      <c r="A29" s="79"/>
      <c r="B29" s="80"/>
      <c r="C29" s="80"/>
      <c r="D29" s="81"/>
      <c r="E29" s="79"/>
      <c r="F29" s="80"/>
      <c r="G29" s="80"/>
      <c r="H29" s="81"/>
      <c r="I29" s="5"/>
      <c r="J29" s="5"/>
      <c r="K29" s="5"/>
      <c r="L29" s="5"/>
      <c r="M29" s="5"/>
      <c r="N29" s="5"/>
      <c r="O29" s="5"/>
      <c r="P29" s="5"/>
      <c r="Q29" s="67" t="str">
        <f>IF(処理人=1,IF(処理項目=6,"■","□"),"□")&amp;"その他(　　　）"</f>
        <v>□その他(　　　）</v>
      </c>
      <c r="R29" s="67"/>
      <c r="S29" s="67"/>
      <c r="T29" s="67"/>
      <c r="U29" s="67"/>
      <c r="V29" s="67"/>
      <c r="W29" s="67"/>
      <c r="X29" s="67"/>
      <c r="Y29" s="67"/>
      <c r="Z29" s="67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6"/>
    </row>
    <row r="30" spans="1:53" ht="18.75" customHeight="1">
      <c r="A30" s="79"/>
      <c r="B30" s="80"/>
      <c r="C30" s="80"/>
      <c r="D30" s="81"/>
      <c r="E30" s="79"/>
      <c r="F30" s="80"/>
      <c r="G30" s="80"/>
      <c r="H30" s="8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6"/>
    </row>
    <row r="31" spans="1:53" ht="18.75" customHeight="1">
      <c r="A31" s="79"/>
      <c r="B31" s="80"/>
      <c r="C31" s="80"/>
      <c r="D31" s="81"/>
      <c r="E31" s="82"/>
      <c r="F31" s="83"/>
      <c r="G31" s="83"/>
      <c r="H31" s="84"/>
      <c r="I31" s="9"/>
      <c r="J31" s="9"/>
      <c r="K31" s="9" t="s">
        <v>92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1"/>
      <c r="AL31" s="88" t="str">
        <f ca="1">IF(処理人=1,IF(処理年月日="",TEXT(TODAY(),"ggg")&amp;"　年　月　日",処理年月日),TEXT(TODAY(),"ggg")&amp;"　年　月　日")</f>
        <v>令和　年　月　日</v>
      </c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11"/>
      <c r="AZ31" s="9"/>
      <c r="BA31" s="10"/>
    </row>
    <row r="32" spans="1:53" ht="18.75" customHeight="1">
      <c r="A32" s="79"/>
      <c r="B32" s="80"/>
      <c r="C32" s="80"/>
      <c r="D32" s="81"/>
      <c r="E32" s="79" t="s">
        <v>11</v>
      </c>
      <c r="F32" s="80"/>
      <c r="G32" s="80"/>
      <c r="H32" s="81"/>
      <c r="I32" s="67" t="s">
        <v>6</v>
      </c>
      <c r="J32" s="67"/>
      <c r="K32" s="67"/>
      <c r="L32" s="67"/>
      <c r="M32" s="67"/>
      <c r="N32" s="67"/>
      <c r="O32" s="67"/>
      <c r="P32" s="67"/>
      <c r="Q32" s="67" t="str">
        <f>IF(処理人=2,IF(処理項目=1,"■","□"),"□")&amp;"了解"</f>
        <v>□了解</v>
      </c>
      <c r="R32" s="67"/>
      <c r="S32" s="67"/>
      <c r="T32" s="67"/>
      <c r="U32" s="66" t="s">
        <v>7</v>
      </c>
      <c r="V32" s="66"/>
      <c r="W32" s="67" t="str">
        <f>IF(処理人=2,IF(処理項目=2,"■","□"),"□")&amp;"協議"</f>
        <v>□協議</v>
      </c>
      <c r="X32" s="67"/>
      <c r="Y32" s="67"/>
      <c r="Z32" s="67"/>
      <c r="AA32" s="66" t="s">
        <v>7</v>
      </c>
      <c r="AB32" s="66"/>
      <c r="AC32" s="67" t="str">
        <f>IF(処理人=2,IF(処理項目=3,"■","□"),"□")&amp;"提出"</f>
        <v>□提出</v>
      </c>
      <c r="AD32" s="67"/>
      <c r="AE32" s="67"/>
      <c r="AF32" s="67"/>
      <c r="AG32" s="66" t="s">
        <v>7</v>
      </c>
      <c r="AH32" s="66"/>
      <c r="AI32" s="67" t="str">
        <f>IF(処理人=2,IF(処理項目=4,"■","□"),"□")&amp;"報告"</f>
        <v>□報告</v>
      </c>
      <c r="AJ32" s="67"/>
      <c r="AK32" s="67"/>
      <c r="AL32" s="67"/>
      <c r="AM32" s="66" t="s">
        <v>7</v>
      </c>
      <c r="AN32" s="66"/>
      <c r="AO32" s="67" t="str">
        <f>IF(処理人=2,IF(処理項目=5,"■","□"),"□")&amp;"届出"</f>
        <v>□届出</v>
      </c>
      <c r="AP32" s="67"/>
      <c r="AQ32" s="67"/>
      <c r="AR32" s="67"/>
      <c r="AS32" s="67" t="s">
        <v>8</v>
      </c>
      <c r="AT32" s="67"/>
      <c r="AU32" s="67"/>
      <c r="AV32" s="67"/>
      <c r="AW32" s="67"/>
      <c r="AX32" s="67"/>
      <c r="AY32" s="67"/>
      <c r="AZ32" s="5"/>
      <c r="BA32" s="6"/>
    </row>
    <row r="33" spans="1:53" ht="18.75" customHeight="1">
      <c r="A33" s="79"/>
      <c r="B33" s="80"/>
      <c r="C33" s="80"/>
      <c r="D33" s="81"/>
      <c r="E33" s="79"/>
      <c r="F33" s="80"/>
      <c r="G33" s="80"/>
      <c r="H33" s="81"/>
      <c r="I33" s="5"/>
      <c r="J33" s="5"/>
      <c r="K33" s="5"/>
      <c r="L33" s="5"/>
      <c r="M33" s="5"/>
      <c r="N33" s="5"/>
      <c r="O33" s="5"/>
      <c r="P33" s="5"/>
      <c r="Q33" s="67" t="str">
        <f>IF(処理人=2,IF(処理項目=6,"■","□"),"□")&amp;"その他(　　　）"</f>
        <v>□その他(　　　）</v>
      </c>
      <c r="R33" s="67"/>
      <c r="S33" s="67"/>
      <c r="T33" s="67"/>
      <c r="U33" s="67"/>
      <c r="V33" s="67"/>
      <c r="W33" s="67"/>
      <c r="X33" s="67"/>
      <c r="Y33" s="67"/>
      <c r="Z33" s="67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6"/>
    </row>
    <row r="34" spans="1:53" ht="18.75" customHeight="1">
      <c r="A34" s="79"/>
      <c r="B34" s="80"/>
      <c r="C34" s="80"/>
      <c r="D34" s="81"/>
      <c r="E34" s="79"/>
      <c r="F34" s="80"/>
      <c r="G34" s="80"/>
      <c r="H34" s="8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6"/>
    </row>
    <row r="35" spans="1:53" ht="18.75" customHeight="1">
      <c r="A35" s="82"/>
      <c r="B35" s="83"/>
      <c r="C35" s="83"/>
      <c r="D35" s="84"/>
      <c r="E35" s="82"/>
      <c r="F35" s="83"/>
      <c r="G35" s="83"/>
      <c r="H35" s="84"/>
      <c r="I35" s="9"/>
      <c r="J35" s="9"/>
      <c r="K35" s="97" t="s">
        <v>12</v>
      </c>
      <c r="L35" s="97"/>
      <c r="M35" s="97"/>
      <c r="N35" s="97"/>
      <c r="O35" s="97"/>
      <c r="P35" s="9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"/>
      <c r="AK35" s="11"/>
      <c r="AL35" s="88" t="str">
        <f ca="1">IF(処理人=2,IF(処理年月日="",TEXT(TODAY(),"ggg")&amp;"　年　月　日",処理年月日),TEXT(TODAY(),"ggg")&amp;"　年　月　日")</f>
        <v>令和　年　月　日</v>
      </c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11"/>
      <c r="AZ35" s="9"/>
      <c r="BA35" s="10"/>
    </row>
    <row r="37" spans="18:53" ht="24.75" customHeight="1">
      <c r="R37" s="38"/>
      <c r="S37" s="38"/>
      <c r="T37" s="38"/>
      <c r="U37" s="38"/>
      <c r="V37" s="39"/>
      <c r="W37" s="92" t="s">
        <v>13</v>
      </c>
      <c r="X37" s="90"/>
      <c r="Y37" s="90"/>
      <c r="Z37" s="90"/>
      <c r="AA37" s="91"/>
      <c r="AB37" s="92" t="s">
        <v>14</v>
      </c>
      <c r="AC37" s="90"/>
      <c r="AD37" s="90"/>
      <c r="AE37" s="90"/>
      <c r="AF37" s="91"/>
      <c r="AG37" s="92" t="s">
        <v>15</v>
      </c>
      <c r="AH37" s="90"/>
      <c r="AI37" s="90"/>
      <c r="AJ37" s="90"/>
      <c r="AK37" s="91"/>
      <c r="AL37" s="92" t="s">
        <v>15</v>
      </c>
      <c r="AM37" s="90"/>
      <c r="AN37" s="90"/>
      <c r="AO37" s="90"/>
      <c r="AP37" s="91"/>
      <c r="AQ37" s="2"/>
      <c r="AR37" s="89" t="s">
        <v>16</v>
      </c>
      <c r="AS37" s="90"/>
      <c r="AT37" s="90"/>
      <c r="AU37" s="90"/>
      <c r="AV37" s="91"/>
      <c r="AW37" s="89" t="s">
        <v>32</v>
      </c>
      <c r="AX37" s="90"/>
      <c r="AY37" s="90"/>
      <c r="AZ37" s="90"/>
      <c r="BA37" s="91"/>
    </row>
    <row r="38" spans="2:53" ht="18" customHeight="1">
      <c r="B38" s="94" t="s">
        <v>17</v>
      </c>
      <c r="C38" s="94"/>
      <c r="D38" s="95" t="s">
        <v>19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R38" s="5"/>
      <c r="S38" s="5"/>
      <c r="T38" s="5"/>
      <c r="U38" s="5"/>
      <c r="V38" s="6"/>
      <c r="W38" s="3"/>
      <c r="X38" s="5"/>
      <c r="Y38" s="5"/>
      <c r="Z38" s="5"/>
      <c r="AA38" s="6"/>
      <c r="AB38" s="3"/>
      <c r="AC38" s="5"/>
      <c r="AD38" s="5"/>
      <c r="AE38" s="5"/>
      <c r="AF38" s="6"/>
      <c r="AG38" s="3"/>
      <c r="AH38" s="5"/>
      <c r="AI38" s="5"/>
      <c r="AJ38" s="5"/>
      <c r="AK38" s="6"/>
      <c r="AL38" s="3"/>
      <c r="AM38" s="5"/>
      <c r="AN38" s="5"/>
      <c r="AO38" s="5"/>
      <c r="AP38" s="6"/>
      <c r="AR38" s="3"/>
      <c r="AS38" s="5"/>
      <c r="AT38" s="5"/>
      <c r="AU38" s="5"/>
      <c r="AV38" s="6"/>
      <c r="AW38" s="3"/>
      <c r="AX38" s="5"/>
      <c r="AY38" s="5"/>
      <c r="AZ38" s="5"/>
      <c r="BA38" s="6"/>
    </row>
    <row r="39" spans="4:53" ht="18" customHeight="1">
      <c r="D39" s="95" t="s">
        <v>18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R39" s="5"/>
      <c r="S39" s="5"/>
      <c r="T39" s="5"/>
      <c r="U39" s="5"/>
      <c r="V39" s="6"/>
      <c r="W39" s="14"/>
      <c r="X39" s="9"/>
      <c r="Y39" s="9"/>
      <c r="Z39" s="9"/>
      <c r="AA39" s="10"/>
      <c r="AB39" s="14"/>
      <c r="AC39" s="9"/>
      <c r="AD39" s="9"/>
      <c r="AE39" s="9"/>
      <c r="AF39" s="10"/>
      <c r="AG39" s="14"/>
      <c r="AH39" s="9"/>
      <c r="AI39" s="9"/>
      <c r="AJ39" s="9"/>
      <c r="AK39" s="10"/>
      <c r="AL39" s="14"/>
      <c r="AM39" s="9"/>
      <c r="AN39" s="9"/>
      <c r="AO39" s="9"/>
      <c r="AP39" s="10"/>
      <c r="AR39" s="14"/>
      <c r="AS39" s="9"/>
      <c r="AT39" s="9"/>
      <c r="AU39" s="9"/>
      <c r="AV39" s="10"/>
      <c r="AW39" s="14"/>
      <c r="AX39" s="9"/>
      <c r="AY39" s="9"/>
      <c r="AZ39" s="9"/>
      <c r="BA39" s="10"/>
    </row>
  </sheetData>
  <sheetProtection/>
  <mergeCells count="102">
    <mergeCell ref="AC5:AF5"/>
    <mergeCell ref="AH5:AK5"/>
    <mergeCell ref="B6:G6"/>
    <mergeCell ref="B7:G7"/>
    <mergeCell ref="J6:AZ6"/>
    <mergeCell ref="AM5:AP5"/>
    <mergeCell ref="AR5:BA5"/>
    <mergeCell ref="S5:V5"/>
    <mergeCell ref="D39:P39"/>
    <mergeCell ref="A28:D35"/>
    <mergeCell ref="I32:P32"/>
    <mergeCell ref="K35:O35"/>
    <mergeCell ref="I28:P28"/>
    <mergeCell ref="E27:I27"/>
    <mergeCell ref="J27:K27"/>
    <mergeCell ref="B8:AY9"/>
    <mergeCell ref="X5:AA5"/>
    <mergeCell ref="B38:C38"/>
    <mergeCell ref="D38:P38"/>
    <mergeCell ref="AW37:BA37"/>
    <mergeCell ref="AO32:AR32"/>
    <mergeCell ref="AS32:AY32"/>
    <mergeCell ref="AL35:AX35"/>
    <mergeCell ref="AL37:AP37"/>
    <mergeCell ref="U32:V32"/>
    <mergeCell ref="W32:Z32"/>
    <mergeCell ref="AA32:AB32"/>
    <mergeCell ref="AL31:AX31"/>
    <mergeCell ref="AR37:AV37"/>
    <mergeCell ref="W37:AA37"/>
    <mergeCell ref="AB37:AF37"/>
    <mergeCell ref="AG37:AK37"/>
    <mergeCell ref="Q35:AI35"/>
    <mergeCell ref="AI32:AL32"/>
    <mergeCell ref="AM32:AN32"/>
    <mergeCell ref="Q32:T32"/>
    <mergeCell ref="E32:H35"/>
    <mergeCell ref="Q33:Z33"/>
    <mergeCell ref="AC32:AF32"/>
    <mergeCell ref="AG32:AH32"/>
    <mergeCell ref="Q28:T28"/>
    <mergeCell ref="W28:Z28"/>
    <mergeCell ref="E28:H31"/>
    <mergeCell ref="Q29:Z29"/>
    <mergeCell ref="AC28:AF28"/>
    <mergeCell ref="A2:BA3"/>
    <mergeCell ref="Y4:AG4"/>
    <mergeCell ref="I5:L5"/>
    <mergeCell ref="B4:G4"/>
    <mergeCell ref="B5:G5"/>
    <mergeCell ref="I4:J4"/>
    <mergeCell ref="K4:N4"/>
    <mergeCell ref="Q4:R4"/>
    <mergeCell ref="S4:V4"/>
    <mergeCell ref="N5:Q5"/>
    <mergeCell ref="AI28:AL28"/>
    <mergeCell ref="Z27:AD27"/>
    <mergeCell ref="AE27:AF27"/>
    <mergeCell ref="AG27:AI27"/>
    <mergeCell ref="U28:V28"/>
    <mergeCell ref="AA28:AB28"/>
    <mergeCell ref="L27:X27"/>
    <mergeCell ref="L18:V19"/>
    <mergeCell ref="W19:AE19"/>
    <mergeCell ref="W18:AE18"/>
    <mergeCell ref="AJ27:AY27"/>
    <mergeCell ref="AG28:AH28"/>
    <mergeCell ref="AM28:AN28"/>
    <mergeCell ref="AO28:AR28"/>
    <mergeCell ref="AS28:AY28"/>
    <mergeCell ref="W20:AE20"/>
    <mergeCell ref="W21:AE21"/>
    <mergeCell ref="L23:V23"/>
    <mergeCell ref="L22:V22"/>
    <mergeCell ref="L21:V21"/>
    <mergeCell ref="L20:V20"/>
    <mergeCell ref="AF20:AN20"/>
    <mergeCell ref="AF21:AN21"/>
    <mergeCell ref="AF22:AN22"/>
    <mergeCell ref="AF23:AN23"/>
    <mergeCell ref="AF19:AN19"/>
    <mergeCell ref="AO19:AW19"/>
    <mergeCell ref="AO22:AW22"/>
    <mergeCell ref="AO23:AW23"/>
    <mergeCell ref="AO20:AW20"/>
    <mergeCell ref="AO21:AW21"/>
    <mergeCell ref="L15:V15"/>
    <mergeCell ref="L16:V16"/>
    <mergeCell ref="J15:K16"/>
    <mergeCell ref="D15:I16"/>
    <mergeCell ref="W15:X16"/>
    <mergeCell ref="AH15:AI16"/>
    <mergeCell ref="W22:AE22"/>
    <mergeCell ref="W23:AE23"/>
    <mergeCell ref="AQ15:AR16"/>
    <mergeCell ref="Y15:AE15"/>
    <mergeCell ref="Y16:AE16"/>
    <mergeCell ref="AF15:AG15"/>
    <mergeCell ref="AF16:AG16"/>
    <mergeCell ref="AJ15:AP16"/>
    <mergeCell ref="AF18:AN18"/>
    <mergeCell ref="AO18:AW18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zoomScalePageLayoutView="0" workbookViewId="0" topLeftCell="A1">
      <selection activeCell="A6" sqref="A6:BB6"/>
    </sheetView>
  </sheetViews>
  <sheetFormatPr defaultColWidth="1.625" defaultRowHeight="18" customHeight="1"/>
  <cols>
    <col min="1" max="16384" width="1.625" style="1" customWidth="1"/>
  </cols>
  <sheetData>
    <row r="1" spans="1:54" ht="18" customHeight="1">
      <c r="A1" s="128" t="s">
        <v>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  <c r="O1" s="129"/>
      <c r="AA1" s="110" t="s">
        <v>36</v>
      </c>
      <c r="AB1" s="111"/>
      <c r="AC1" s="111"/>
      <c r="AD1" s="111"/>
      <c r="AE1" s="111"/>
      <c r="AF1" s="111"/>
      <c r="AG1" s="112"/>
      <c r="AH1" s="116" t="s">
        <v>33</v>
      </c>
      <c r="AI1" s="111"/>
      <c r="AJ1" s="111"/>
      <c r="AK1" s="111"/>
      <c r="AL1" s="111"/>
      <c r="AM1" s="111"/>
      <c r="AN1" s="112"/>
      <c r="AO1" s="110" t="s">
        <v>37</v>
      </c>
      <c r="AP1" s="117"/>
      <c r="AQ1" s="111"/>
      <c r="AR1" s="111"/>
      <c r="AS1" s="111"/>
      <c r="AT1" s="111"/>
      <c r="AU1" s="112"/>
      <c r="AV1" s="116" t="s">
        <v>15</v>
      </c>
      <c r="AW1" s="111"/>
      <c r="AX1" s="111"/>
      <c r="AY1" s="111"/>
      <c r="AZ1" s="111"/>
      <c r="BA1" s="111"/>
      <c r="BB1" s="112"/>
    </row>
    <row r="2" spans="27:54" ht="18" customHeight="1">
      <c r="AA2" s="113"/>
      <c r="AB2" s="114"/>
      <c r="AC2" s="114"/>
      <c r="AD2" s="114"/>
      <c r="AE2" s="114"/>
      <c r="AF2" s="114"/>
      <c r="AG2" s="115"/>
      <c r="AH2" s="113"/>
      <c r="AI2" s="114"/>
      <c r="AJ2" s="114"/>
      <c r="AK2" s="114"/>
      <c r="AL2" s="114"/>
      <c r="AM2" s="114"/>
      <c r="AN2" s="115"/>
      <c r="AO2" s="113"/>
      <c r="AP2" s="114"/>
      <c r="AQ2" s="114"/>
      <c r="AR2" s="114"/>
      <c r="AS2" s="114"/>
      <c r="AT2" s="114"/>
      <c r="AU2" s="115"/>
      <c r="AV2" s="113"/>
      <c r="AW2" s="114"/>
      <c r="AX2" s="114"/>
      <c r="AY2" s="114"/>
      <c r="AZ2" s="114"/>
      <c r="BA2" s="114"/>
      <c r="BB2" s="115"/>
    </row>
    <row r="3" spans="27:54" ht="18" customHeight="1">
      <c r="AA3" s="21"/>
      <c r="AB3" s="22"/>
      <c r="AC3" s="22"/>
      <c r="AD3" s="22"/>
      <c r="AE3" s="22"/>
      <c r="AF3" s="22"/>
      <c r="AG3" s="23"/>
      <c r="AH3" s="21"/>
      <c r="AI3" s="22"/>
      <c r="AJ3" s="22"/>
      <c r="AK3" s="22"/>
      <c r="AL3" s="22"/>
      <c r="AM3" s="22"/>
      <c r="AN3" s="23"/>
      <c r="AO3" s="21"/>
      <c r="AP3" s="22"/>
      <c r="AQ3" s="22"/>
      <c r="AR3" s="22"/>
      <c r="AS3" s="22"/>
      <c r="AT3" s="22"/>
      <c r="AU3" s="23"/>
      <c r="AV3" s="21"/>
      <c r="AW3" s="22"/>
      <c r="AX3" s="22"/>
      <c r="AY3" s="22"/>
      <c r="AZ3" s="22"/>
      <c r="BA3" s="22"/>
      <c r="BB3" s="23"/>
    </row>
    <row r="4" spans="27:54" ht="18" customHeight="1">
      <c r="AA4" s="3"/>
      <c r="AB4" s="5"/>
      <c r="AC4" s="5"/>
      <c r="AD4" s="5"/>
      <c r="AE4" s="5"/>
      <c r="AF4" s="5"/>
      <c r="AG4" s="6"/>
      <c r="AH4" s="3"/>
      <c r="AI4" s="5"/>
      <c r="AJ4" s="5"/>
      <c r="AK4" s="5"/>
      <c r="AL4" s="5"/>
      <c r="AM4" s="5"/>
      <c r="AN4" s="6"/>
      <c r="AO4" s="3"/>
      <c r="AP4" s="5"/>
      <c r="AQ4" s="5"/>
      <c r="AR4" s="5"/>
      <c r="AS4" s="5"/>
      <c r="AT4" s="5"/>
      <c r="AU4" s="6"/>
      <c r="AV4" s="3"/>
      <c r="AW4" s="5"/>
      <c r="AX4" s="5"/>
      <c r="AY4" s="5"/>
      <c r="AZ4" s="5"/>
      <c r="BA4" s="5"/>
      <c r="BB4" s="6"/>
    </row>
    <row r="5" spans="27:54" ht="18" customHeight="1">
      <c r="AA5" s="14"/>
      <c r="AB5" s="9"/>
      <c r="AC5" s="9"/>
      <c r="AD5" s="9"/>
      <c r="AE5" s="9"/>
      <c r="AF5" s="9"/>
      <c r="AG5" s="10"/>
      <c r="AH5" s="14"/>
      <c r="AI5" s="9"/>
      <c r="AJ5" s="9"/>
      <c r="AK5" s="9"/>
      <c r="AL5" s="9"/>
      <c r="AM5" s="9"/>
      <c r="AN5" s="10"/>
      <c r="AO5" s="14"/>
      <c r="AP5" s="9"/>
      <c r="AQ5" s="9"/>
      <c r="AR5" s="9"/>
      <c r="AS5" s="9"/>
      <c r="AT5" s="9"/>
      <c r="AU5" s="10"/>
      <c r="AV5" s="14"/>
      <c r="AW5" s="9"/>
      <c r="AX5" s="9"/>
      <c r="AY5" s="9"/>
      <c r="AZ5" s="9"/>
      <c r="BA5" s="9"/>
      <c r="BB5" s="10"/>
    </row>
    <row r="6" spans="1:54" ht="18" customHeight="1">
      <c r="A6" s="127" t="s">
        <v>35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</row>
    <row r="7" spans="1:54" ht="18.75" customHeight="1">
      <c r="A7" s="17"/>
      <c r="B7" s="77" t="s">
        <v>2</v>
      </c>
      <c r="C7" s="77"/>
      <c r="D7" s="77"/>
      <c r="E7" s="77"/>
      <c r="F7" s="77"/>
      <c r="G7" s="77"/>
      <c r="H7" s="18"/>
      <c r="I7" s="72" t="str">
        <f>IF(発議人=1,"■","□")</f>
        <v>■</v>
      </c>
      <c r="J7" s="73"/>
      <c r="K7" s="73" t="s">
        <v>29</v>
      </c>
      <c r="L7" s="73"/>
      <c r="M7" s="73"/>
      <c r="N7" s="73"/>
      <c r="O7" s="15"/>
      <c r="P7" s="15"/>
      <c r="Q7" s="73" t="str">
        <f>IF(発議人=2,"■","□")</f>
        <v>□</v>
      </c>
      <c r="R7" s="73"/>
      <c r="S7" s="73" t="s">
        <v>41</v>
      </c>
      <c r="T7" s="73"/>
      <c r="U7" s="73"/>
      <c r="V7" s="73"/>
      <c r="W7" s="15"/>
      <c r="X7" s="16"/>
      <c r="Y7" s="72" t="s">
        <v>1</v>
      </c>
      <c r="Z7" s="73"/>
      <c r="AA7" s="73"/>
      <c r="AB7" s="73"/>
      <c r="AC7" s="73"/>
      <c r="AD7" s="73"/>
      <c r="AE7" s="73"/>
      <c r="AF7" s="73"/>
      <c r="AG7" s="74"/>
      <c r="AH7" s="15"/>
      <c r="AI7" s="106">
        <f ca="1">IF(発議年月日="",TEXT(TODAY(),"ggg")&amp;"　年　月　日",発議年月日)</f>
        <v>44841</v>
      </c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7"/>
    </row>
    <row r="8" spans="1:54" ht="18.75" customHeight="1">
      <c r="A8" s="14"/>
      <c r="B8" s="78" t="s">
        <v>3</v>
      </c>
      <c r="C8" s="78"/>
      <c r="D8" s="78"/>
      <c r="E8" s="78"/>
      <c r="F8" s="78"/>
      <c r="G8" s="78"/>
      <c r="H8" s="12"/>
      <c r="I8" s="75" t="str">
        <f>IF(発議項目=1,"■","□")&amp;"指示"</f>
        <v>■指示</v>
      </c>
      <c r="J8" s="76"/>
      <c r="K8" s="76"/>
      <c r="L8" s="76"/>
      <c r="M8" s="11"/>
      <c r="N8" s="96" t="str">
        <f>IF(発議項目=2,"■","□")&amp;"協議"</f>
        <v>□協議</v>
      </c>
      <c r="O8" s="76"/>
      <c r="P8" s="76"/>
      <c r="Q8" s="76"/>
      <c r="R8" s="9"/>
      <c r="S8" s="96" t="str">
        <f>IF(発議項目=3,"■","□")&amp;"通知"</f>
        <v>□通知</v>
      </c>
      <c r="T8" s="96"/>
      <c r="U8" s="96"/>
      <c r="V8" s="96"/>
      <c r="W8" s="9"/>
      <c r="X8" s="96" t="str">
        <f>IF(発議項目=4,"■","□")&amp;"承諾"</f>
        <v>□承諾</v>
      </c>
      <c r="Y8" s="96"/>
      <c r="Z8" s="96"/>
      <c r="AA8" s="96"/>
      <c r="AB8" s="9"/>
      <c r="AC8" s="96" t="str">
        <f>IF(発議項目=5,"■","□")&amp;"提出"</f>
        <v>□提出</v>
      </c>
      <c r="AD8" s="96"/>
      <c r="AE8" s="96"/>
      <c r="AF8" s="96"/>
      <c r="AG8" s="9"/>
      <c r="AH8" s="96" t="str">
        <f>IF(発議項目=6,"■","□")&amp;"報告"</f>
        <v>□報告</v>
      </c>
      <c r="AI8" s="96"/>
      <c r="AJ8" s="96"/>
      <c r="AK8" s="96"/>
      <c r="AL8" s="9"/>
      <c r="AM8" s="96" t="str">
        <f>IF(発議項目=7,"■","□")&amp;"届出"</f>
        <v>□届出</v>
      </c>
      <c r="AN8" s="96"/>
      <c r="AO8" s="96"/>
      <c r="AP8" s="96"/>
      <c r="AQ8" s="9"/>
      <c r="AR8" s="27" t="str">
        <f>IF(発議項目=8,"■","□")&amp;"その他(　　　）"</f>
        <v>□その他(　　　）</v>
      </c>
      <c r="AS8" s="27"/>
      <c r="AT8" s="27"/>
      <c r="AU8" s="27"/>
      <c r="AV8" s="27"/>
      <c r="AW8" s="27"/>
      <c r="AX8" s="27"/>
      <c r="AY8" s="27"/>
      <c r="AZ8" s="27"/>
      <c r="BA8" s="27"/>
      <c r="BB8" s="18"/>
    </row>
    <row r="9" spans="1:54" ht="18.75" customHeight="1">
      <c r="A9" s="14"/>
      <c r="B9" s="78" t="s">
        <v>4</v>
      </c>
      <c r="C9" s="78"/>
      <c r="D9" s="78"/>
      <c r="E9" s="78"/>
      <c r="F9" s="78"/>
      <c r="G9" s="78"/>
      <c r="H9" s="10"/>
      <c r="I9" s="9"/>
      <c r="J9" s="99" t="str">
        <f>工事名</f>
        <v>交差点改良工事（市道三箇横田線Ⅰ期１工区）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10"/>
    </row>
    <row r="10" spans="1:54" ht="18.75" customHeight="1">
      <c r="A10" s="3"/>
      <c r="B10" s="67" t="s">
        <v>5</v>
      </c>
      <c r="C10" s="67"/>
      <c r="D10" s="67"/>
      <c r="E10" s="67"/>
      <c r="F10" s="67"/>
      <c r="G10" s="6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6"/>
    </row>
    <row r="11" spans="1:54" ht="18.75" customHeight="1">
      <c r="A11" s="7"/>
      <c r="B11" s="105" t="str">
        <f>発議タイトル</f>
        <v>【設計内容と現場との相違について（回答）】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8"/>
    </row>
    <row r="12" spans="1:54" ht="18.75" customHeight="1">
      <c r="A12" s="7"/>
      <c r="B12" s="102" t="str">
        <f>発議内容</f>
        <v>【設計内容と現場との相違について（回答）】
　　令和４年１０月６日付「設計内容と現場との相違について」で協議のあった件に
　ついて以下のとおり指示する。
　　１．県道部舗装版取り壊し工について（施工面積A=165㎡）
　　　（回答）当初設計の舗装版破砕を、路面切削に変更とする。
　　２．県道工事起点部の擦り付けについて
　　　（回答）No．0側への擦り付けは行わず、No.2からNo.1＋0.37（起点部）の区間に
　　　　　　　おいて縦横断勾配を擦り付けるものとする。
　　３．残土受入地への運搬、整地について（市道三箇横田線と広域農道の交差点付近）
　　　（回答）受入地の現場状況に応じた機械に変更とする。
　　４．居酒屋あじさいの土間コンクリートの取り壊し及び復旧について
　　　（回答）地権者と立会いの結果、施工範囲が決定した後、変更対象として
　　　　　　　別途指示をする。
　　５．市道部の函渠型側溝を布設する際の舗装版切断について
　　　（回答）影響部の舗装版切断延長分を変更対象とする。
　　　上記変更に伴う変更金額は以下のとおりとなる。なお、概算金額については、
　　あくまでも概算であり、後日の変更契約に係る参考値として位置付けるものである。
　　　概算金額　約40万円増額見込みである。
　　　　　　　（本金額は、契約金額ベースの金額である。）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8"/>
    </row>
    <row r="13" spans="1:54" ht="18.75" customHeight="1">
      <c r="A13" s="7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8"/>
    </row>
    <row r="14" spans="1:54" ht="18.75" customHeight="1">
      <c r="A14" s="7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8"/>
    </row>
    <row r="15" spans="1:54" ht="18.75" customHeight="1">
      <c r="A15" s="7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8"/>
    </row>
    <row r="16" spans="1:54" ht="18.75" customHeight="1">
      <c r="A16" s="7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8"/>
    </row>
    <row r="17" spans="1:54" ht="18.75" customHeight="1">
      <c r="A17" s="7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8"/>
    </row>
    <row r="18" spans="1:54" ht="18.75" customHeight="1">
      <c r="A18" s="7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8"/>
    </row>
    <row r="19" spans="1:54" ht="18.75" customHeight="1">
      <c r="A19" s="7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8"/>
    </row>
    <row r="20" spans="1:54" ht="18.75" customHeight="1">
      <c r="A20" s="7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8"/>
    </row>
    <row r="21" spans="1:54" ht="18.75" customHeight="1">
      <c r="A21" s="7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8"/>
    </row>
    <row r="22" spans="1:54" ht="18.75" customHeight="1">
      <c r="A22" s="7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8"/>
    </row>
    <row r="23" spans="1:54" ht="18.75" customHeight="1">
      <c r="A23" s="7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8"/>
    </row>
    <row r="24" spans="1:54" ht="18.75" customHeight="1">
      <c r="A24" s="7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8"/>
    </row>
    <row r="25" spans="1:54" ht="18.75" customHeight="1">
      <c r="A25" s="7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8"/>
    </row>
    <row r="26" spans="1:54" ht="18.75" customHeight="1">
      <c r="A26" s="7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8"/>
    </row>
    <row r="27" spans="1:54" ht="18.75" customHeight="1">
      <c r="A27" s="1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04" t="str">
        <f>IF(別添図書有無=-1,"別添図書有","")</f>
        <v>別添図書有</v>
      </c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2"/>
    </row>
    <row r="28" spans="1:54" ht="18.75" customHeight="1">
      <c r="A28" s="118" t="s">
        <v>10</v>
      </c>
      <c r="B28" s="119"/>
      <c r="C28" s="119"/>
      <c r="D28" s="120"/>
      <c r="E28" s="118" t="s">
        <v>9</v>
      </c>
      <c r="F28" s="119"/>
      <c r="G28" s="119"/>
      <c r="H28" s="120"/>
      <c r="I28" s="67" t="s">
        <v>6</v>
      </c>
      <c r="J28" s="67"/>
      <c r="K28" s="67"/>
      <c r="L28" s="67"/>
      <c r="M28" s="67"/>
      <c r="N28" s="67"/>
      <c r="O28" s="67"/>
      <c r="P28" s="67"/>
      <c r="Q28" s="67" t="str">
        <f>IF(処理人=1,IF(処理項目=1,"■","□"),"□")&amp;"指示"</f>
        <v>□指示</v>
      </c>
      <c r="R28" s="67"/>
      <c r="S28" s="67"/>
      <c r="T28" s="67"/>
      <c r="U28" s="66" t="s">
        <v>7</v>
      </c>
      <c r="V28" s="66"/>
      <c r="W28" s="67" t="str">
        <f>IF(処理人=1,IF(処理項目=2,"■","□"),"□")&amp;"承諾"</f>
        <v>□承諾</v>
      </c>
      <c r="X28" s="67"/>
      <c r="Y28" s="67"/>
      <c r="Z28" s="67"/>
      <c r="AA28" s="66" t="s">
        <v>7</v>
      </c>
      <c r="AB28" s="66"/>
      <c r="AC28" s="67" t="str">
        <f>IF(処理人=1,IF(処理項目=3,"■","□"),"□")&amp;"協議"</f>
        <v>□協議</v>
      </c>
      <c r="AD28" s="67"/>
      <c r="AE28" s="67"/>
      <c r="AF28" s="67"/>
      <c r="AG28" s="66" t="s">
        <v>7</v>
      </c>
      <c r="AH28" s="66"/>
      <c r="AI28" s="67" t="str">
        <f>IF(処理人=1,IF(処理項目=4,"■","□"),"□")&amp;"通知"</f>
        <v>□通知</v>
      </c>
      <c r="AJ28" s="67"/>
      <c r="AK28" s="67"/>
      <c r="AL28" s="67"/>
      <c r="AM28" s="66" t="s">
        <v>7</v>
      </c>
      <c r="AN28" s="66"/>
      <c r="AO28" s="67" t="str">
        <f>IF(処理人=1,IF(処理項目=5,"■","□"),"□")&amp;"受理"</f>
        <v>□受理</v>
      </c>
      <c r="AP28" s="67"/>
      <c r="AQ28" s="67"/>
      <c r="AR28" s="67"/>
      <c r="AS28" s="67" t="s">
        <v>8</v>
      </c>
      <c r="AT28" s="67"/>
      <c r="AU28" s="67"/>
      <c r="AV28" s="67"/>
      <c r="AW28" s="67"/>
      <c r="AX28" s="67"/>
      <c r="AY28" s="67"/>
      <c r="AZ28" s="67"/>
      <c r="BA28" s="4"/>
      <c r="BB28" s="8"/>
    </row>
    <row r="29" spans="1:54" ht="18.75" customHeight="1">
      <c r="A29" s="121"/>
      <c r="B29" s="122"/>
      <c r="C29" s="122"/>
      <c r="D29" s="123"/>
      <c r="E29" s="121"/>
      <c r="F29" s="122"/>
      <c r="G29" s="122"/>
      <c r="H29" s="123"/>
      <c r="I29" s="5"/>
      <c r="J29" s="5"/>
      <c r="K29" s="5"/>
      <c r="L29" s="5"/>
      <c r="M29" s="5"/>
      <c r="N29" s="5"/>
      <c r="O29" s="5"/>
      <c r="P29" s="5"/>
      <c r="Q29" s="4" t="str">
        <f>IF(処理人=1,IF(処理項目=6,"■","□"),"□")&amp;"その他(　　　）"</f>
        <v>□その他(　　　）</v>
      </c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</row>
    <row r="30" spans="1:54" ht="18.75" customHeight="1">
      <c r="A30" s="121"/>
      <c r="B30" s="122"/>
      <c r="C30" s="122"/>
      <c r="D30" s="123"/>
      <c r="E30" s="124"/>
      <c r="F30" s="125"/>
      <c r="G30" s="125"/>
      <c r="H30" s="126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1"/>
      <c r="AL30" s="108" t="str">
        <f ca="1">IF(処理人=1,IF(処理年月日="",TEXT(TODAY(),"ggg")&amp;"　年　月　日",処理年月日),TEXT(TODAY(),"ggg")&amp;"　年　月　日")</f>
        <v>令和　年　月　日</v>
      </c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9"/>
    </row>
    <row r="31" spans="1:54" ht="18.75" customHeight="1">
      <c r="A31" s="121"/>
      <c r="B31" s="122"/>
      <c r="C31" s="122"/>
      <c r="D31" s="123"/>
      <c r="E31" s="121" t="s">
        <v>41</v>
      </c>
      <c r="F31" s="122"/>
      <c r="G31" s="122"/>
      <c r="H31" s="123"/>
      <c r="I31" s="67" t="s">
        <v>6</v>
      </c>
      <c r="J31" s="67"/>
      <c r="K31" s="67"/>
      <c r="L31" s="67"/>
      <c r="M31" s="67"/>
      <c r="N31" s="67"/>
      <c r="O31" s="67"/>
      <c r="P31" s="67"/>
      <c r="Q31" s="67" t="str">
        <f>IF(処理人=2,IF(処理項目=1,"■","□"),"□")&amp;"了解"</f>
        <v>□了解</v>
      </c>
      <c r="R31" s="67"/>
      <c r="S31" s="67"/>
      <c r="T31" s="67"/>
      <c r="U31" s="66" t="s">
        <v>7</v>
      </c>
      <c r="V31" s="66"/>
      <c r="W31" s="67" t="str">
        <f>IF(処理人=2,IF(処理項目=2,"■","□"),"□")&amp;"協議"</f>
        <v>□協議</v>
      </c>
      <c r="X31" s="67"/>
      <c r="Y31" s="67"/>
      <c r="Z31" s="67"/>
      <c r="AA31" s="66" t="s">
        <v>7</v>
      </c>
      <c r="AB31" s="66"/>
      <c r="AC31" s="67" t="str">
        <f>IF(処理人=2,IF(処理項目=3,"■","□"),"□")&amp;"提出"</f>
        <v>□提出</v>
      </c>
      <c r="AD31" s="67"/>
      <c r="AE31" s="67"/>
      <c r="AF31" s="67"/>
      <c r="AG31" s="66" t="s">
        <v>7</v>
      </c>
      <c r="AH31" s="66"/>
      <c r="AI31" s="67" t="str">
        <f>IF(処理人=2,IF(処理項目=4,"■","□"),"□")&amp;"報告"</f>
        <v>□報告</v>
      </c>
      <c r="AJ31" s="67"/>
      <c r="AK31" s="67"/>
      <c r="AL31" s="67"/>
      <c r="AM31" s="66" t="s">
        <v>7</v>
      </c>
      <c r="AN31" s="66"/>
      <c r="AO31" s="67" t="str">
        <f>IF(処理人=2,IF(処理項目=5,"■","□"),"□")&amp;"届出"</f>
        <v>□届出</v>
      </c>
      <c r="AP31" s="67"/>
      <c r="AQ31" s="67"/>
      <c r="AR31" s="67"/>
      <c r="AS31" s="67" t="s">
        <v>8</v>
      </c>
      <c r="AT31" s="67"/>
      <c r="AU31" s="67"/>
      <c r="AV31" s="67"/>
      <c r="AW31" s="67"/>
      <c r="AX31" s="67"/>
      <c r="AY31" s="67"/>
      <c r="AZ31" s="67"/>
      <c r="BA31" s="5"/>
      <c r="BB31" s="6"/>
    </row>
    <row r="32" spans="1:54" ht="18.75" customHeight="1">
      <c r="A32" s="121"/>
      <c r="B32" s="122"/>
      <c r="C32" s="122"/>
      <c r="D32" s="123"/>
      <c r="E32" s="121"/>
      <c r="F32" s="122"/>
      <c r="G32" s="122"/>
      <c r="H32" s="123"/>
      <c r="I32" s="5"/>
      <c r="J32" s="5"/>
      <c r="K32" s="5"/>
      <c r="L32" s="5"/>
      <c r="M32" s="5"/>
      <c r="N32" s="5"/>
      <c r="O32" s="5"/>
      <c r="P32" s="5"/>
      <c r="Q32" s="4" t="str">
        <f>IF(処理人=2,IF(処理項目=6,"■","□"),"□")&amp;"その他(　　　）"</f>
        <v>□その他(　　　）</v>
      </c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</row>
    <row r="33" spans="1:54" ht="18.75" customHeight="1">
      <c r="A33" s="124"/>
      <c r="B33" s="125"/>
      <c r="C33" s="125"/>
      <c r="D33" s="126"/>
      <c r="E33" s="124"/>
      <c r="F33" s="125"/>
      <c r="G33" s="125"/>
      <c r="H33" s="126"/>
      <c r="I33" s="9"/>
      <c r="J33" s="9"/>
      <c r="K33" s="97" t="s">
        <v>12</v>
      </c>
      <c r="L33" s="97"/>
      <c r="M33" s="97"/>
      <c r="N33" s="97"/>
      <c r="O33" s="97"/>
      <c r="P33" s="9"/>
      <c r="Q33" s="103" t="str">
        <f>IF(処理人=2,業者名,"")</f>
        <v>（株）北袖商事</v>
      </c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9"/>
      <c r="AK33" s="11"/>
      <c r="AL33" s="108" t="str">
        <f ca="1">IF(処理人=2,IF(処理年月日="",TEXT(TODAY(),"ggg")&amp;"　年　月　日",処理年月日),TEXT(TODAY(),"ggg")&amp;"　年　月　日")</f>
        <v>令和　年　月　日</v>
      </c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</row>
    <row r="34" spans="1:16" ht="18" customHeight="1">
      <c r="A34" s="94" t="s">
        <v>17</v>
      </c>
      <c r="B34" s="94"/>
      <c r="D34" s="25" t="s">
        <v>34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4:54" ht="24.75" customHeight="1">
      <c r="D35" s="24"/>
      <c r="AO35" s="101" t="s">
        <v>16</v>
      </c>
      <c r="AP35" s="101"/>
      <c r="AQ35" s="101"/>
      <c r="AR35" s="101"/>
      <c r="AS35" s="101"/>
      <c r="AT35" s="101"/>
      <c r="AU35" s="101"/>
      <c r="AV35" s="101" t="s">
        <v>32</v>
      </c>
      <c r="AW35" s="101"/>
      <c r="AX35" s="101"/>
      <c r="AY35" s="101"/>
      <c r="AZ35" s="101"/>
      <c r="BA35" s="101"/>
      <c r="BB35" s="101"/>
    </row>
    <row r="36" spans="4:54" ht="24.75" customHeight="1">
      <c r="D36" s="24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</row>
    <row r="37" spans="41:54" ht="18" customHeight="1">
      <c r="AO37" s="3"/>
      <c r="AP37" s="5"/>
      <c r="AQ37" s="5"/>
      <c r="AR37" s="5"/>
      <c r="AS37" s="5"/>
      <c r="AT37" s="5"/>
      <c r="AU37" s="6"/>
      <c r="AV37" s="3"/>
      <c r="AW37" s="5"/>
      <c r="AX37" s="5"/>
      <c r="AY37" s="5"/>
      <c r="AZ37" s="5"/>
      <c r="BA37" s="5"/>
      <c r="BB37" s="6"/>
    </row>
    <row r="38" spans="41:54" ht="18" customHeight="1">
      <c r="AO38" s="3"/>
      <c r="AP38" s="5"/>
      <c r="AQ38" s="5"/>
      <c r="AR38" s="5"/>
      <c r="AS38" s="5"/>
      <c r="AT38" s="5"/>
      <c r="AU38" s="6"/>
      <c r="AV38" s="3"/>
      <c r="AW38" s="5"/>
      <c r="AX38" s="5"/>
      <c r="AY38" s="5"/>
      <c r="AZ38" s="5"/>
      <c r="BA38" s="5"/>
      <c r="BB38" s="6"/>
    </row>
    <row r="39" spans="4:54" ht="18" customHeight="1"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AO39" s="14"/>
      <c r="AP39" s="9"/>
      <c r="AQ39" s="9"/>
      <c r="AR39" s="9"/>
      <c r="AS39" s="9"/>
      <c r="AT39" s="9"/>
      <c r="AU39" s="10"/>
      <c r="AV39" s="14"/>
      <c r="AW39" s="9"/>
      <c r="AX39" s="9"/>
      <c r="AY39" s="9"/>
      <c r="AZ39" s="9"/>
      <c r="BA39" s="9"/>
      <c r="BB39" s="10"/>
    </row>
  </sheetData>
  <sheetProtection/>
  <mergeCells count="59">
    <mergeCell ref="Y7:AG7"/>
    <mergeCell ref="A6:BB6"/>
    <mergeCell ref="AH8:AK8"/>
    <mergeCell ref="A1:O1"/>
    <mergeCell ref="B7:G7"/>
    <mergeCell ref="I7:J7"/>
    <mergeCell ref="K7:N7"/>
    <mergeCell ref="Q7:R7"/>
    <mergeCell ref="S7:V7"/>
    <mergeCell ref="AM8:AP8"/>
    <mergeCell ref="B9:G9"/>
    <mergeCell ref="J9:BA9"/>
    <mergeCell ref="B10:G10"/>
    <mergeCell ref="B8:G8"/>
    <mergeCell ref="I8:L8"/>
    <mergeCell ref="N8:Q8"/>
    <mergeCell ref="S8:V8"/>
    <mergeCell ref="X8:AA8"/>
    <mergeCell ref="AC8:AF8"/>
    <mergeCell ref="A28:D33"/>
    <mergeCell ref="E28:H30"/>
    <mergeCell ref="I28:P28"/>
    <mergeCell ref="Q28:T28"/>
    <mergeCell ref="U28:V28"/>
    <mergeCell ref="W28:Z28"/>
    <mergeCell ref="E31:H33"/>
    <mergeCell ref="I31:P31"/>
    <mergeCell ref="Q31:T31"/>
    <mergeCell ref="U31:V31"/>
    <mergeCell ref="AA1:AG2"/>
    <mergeCell ref="AH1:AN2"/>
    <mergeCell ref="AO1:AU2"/>
    <mergeCell ref="AV1:BB2"/>
    <mergeCell ref="AM31:AN31"/>
    <mergeCell ref="AO31:AR31"/>
    <mergeCell ref="AS31:AZ31"/>
    <mergeCell ref="AC31:AF31"/>
    <mergeCell ref="AG28:AH28"/>
    <mergeCell ref="AI28:AL28"/>
    <mergeCell ref="B11:BA11"/>
    <mergeCell ref="A34:B34"/>
    <mergeCell ref="AI7:BB7"/>
    <mergeCell ref="AL30:BB30"/>
    <mergeCell ref="AL33:BB33"/>
    <mergeCell ref="W31:Z31"/>
    <mergeCell ref="AA31:AB31"/>
    <mergeCell ref="AM28:AN28"/>
    <mergeCell ref="AO28:AR28"/>
    <mergeCell ref="AS28:AZ28"/>
    <mergeCell ref="AO35:AU36"/>
    <mergeCell ref="AV35:BB36"/>
    <mergeCell ref="B12:BA26"/>
    <mergeCell ref="K33:O33"/>
    <mergeCell ref="Q33:AI33"/>
    <mergeCell ref="AG31:AH31"/>
    <mergeCell ref="AI31:AL31"/>
    <mergeCell ref="Q27:BA27"/>
    <mergeCell ref="AA28:AB28"/>
    <mergeCell ref="AC28:AF28"/>
  </mergeCells>
  <printOptions horizontalCentered="1" verticalCentered="1"/>
  <pageMargins left="0.7086614173228347" right="0.708661417322834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9"/>
  <sheetViews>
    <sheetView zoomScalePageLayoutView="0" workbookViewId="0" topLeftCell="A1">
      <selection activeCell="A2" sqref="A2:BA3"/>
    </sheetView>
  </sheetViews>
  <sheetFormatPr defaultColWidth="1.625" defaultRowHeight="18" customHeight="1"/>
  <cols>
    <col min="1" max="16384" width="1.625" style="1" customWidth="1"/>
  </cols>
  <sheetData>
    <row r="1" spans="3:17" ht="18" customHeight="1">
      <c r="C1" s="128" t="str">
        <f>IF(水道事業フラグ=-1,"（別記第３号様式）","（第１０条関係）")</f>
        <v>（第１０条関係）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29"/>
    </row>
    <row r="2" spans="1:53" ht="18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</row>
    <row r="3" spans="1:53" ht="18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</row>
    <row r="4" spans="1:53" ht="18.75" customHeight="1">
      <c r="A4" s="17"/>
      <c r="B4" s="77" t="s">
        <v>2</v>
      </c>
      <c r="C4" s="77"/>
      <c r="D4" s="77"/>
      <c r="E4" s="77"/>
      <c r="F4" s="77"/>
      <c r="G4" s="77"/>
      <c r="H4" s="18"/>
      <c r="I4" s="72" t="str">
        <f>IF(発議人=1,"■","□")</f>
        <v>■</v>
      </c>
      <c r="J4" s="73"/>
      <c r="K4" s="73" t="s">
        <v>42</v>
      </c>
      <c r="L4" s="73"/>
      <c r="M4" s="73"/>
      <c r="N4" s="73"/>
      <c r="O4" s="15"/>
      <c r="P4" s="15"/>
      <c r="Q4" s="73" t="str">
        <f>IF(発議人=2,"■","□")</f>
        <v>□</v>
      </c>
      <c r="R4" s="73"/>
      <c r="S4" s="73" t="s">
        <v>43</v>
      </c>
      <c r="T4" s="73"/>
      <c r="U4" s="73"/>
      <c r="V4" s="73"/>
      <c r="W4" s="15"/>
      <c r="X4" s="16"/>
      <c r="Y4" s="72" t="s">
        <v>1</v>
      </c>
      <c r="Z4" s="73"/>
      <c r="AA4" s="73"/>
      <c r="AB4" s="73"/>
      <c r="AC4" s="73"/>
      <c r="AD4" s="73"/>
      <c r="AE4" s="73"/>
      <c r="AF4" s="73"/>
      <c r="AG4" s="74"/>
      <c r="AH4" s="15"/>
      <c r="AI4" s="131">
        <f ca="1">IF(発議年月日="",TEXT(TODAY(),"ggg")&amp;"　年　月　日",発議年月日)</f>
        <v>44841</v>
      </c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5"/>
      <c r="AV4" s="15"/>
      <c r="AW4" s="15"/>
      <c r="AX4" s="15"/>
      <c r="AY4" s="15"/>
      <c r="AZ4" s="15"/>
      <c r="BA4" s="16"/>
    </row>
    <row r="5" spans="1:53" ht="18.75" customHeight="1">
      <c r="A5" s="14"/>
      <c r="B5" s="78" t="s">
        <v>3</v>
      </c>
      <c r="C5" s="78"/>
      <c r="D5" s="78"/>
      <c r="E5" s="78"/>
      <c r="F5" s="78"/>
      <c r="G5" s="78"/>
      <c r="H5" s="12"/>
      <c r="I5" s="75" t="str">
        <f>IF(発議項目=1,"■","□")&amp;"指示"</f>
        <v>■指示</v>
      </c>
      <c r="J5" s="76"/>
      <c r="K5" s="76"/>
      <c r="L5" s="76"/>
      <c r="M5" s="11"/>
      <c r="N5" s="96" t="str">
        <f>IF(発議項目=2,"■","□")&amp;"協議"</f>
        <v>□協議</v>
      </c>
      <c r="O5" s="76"/>
      <c r="P5" s="76"/>
      <c r="Q5" s="76"/>
      <c r="R5" s="9"/>
      <c r="S5" s="96" t="str">
        <f>IF(発議項目=3,"■","□")&amp;"通知"</f>
        <v>□通知</v>
      </c>
      <c r="T5" s="96"/>
      <c r="U5" s="96"/>
      <c r="V5" s="96"/>
      <c r="W5" s="9"/>
      <c r="X5" s="96" t="str">
        <f>IF(発議項目=4,"■","□")&amp;"承諾"</f>
        <v>□承諾</v>
      </c>
      <c r="Y5" s="96"/>
      <c r="Z5" s="96"/>
      <c r="AA5" s="96"/>
      <c r="AB5" s="9"/>
      <c r="AC5" s="96" t="str">
        <f>IF(発議項目=5,"■","□")&amp;"提出"</f>
        <v>□提出</v>
      </c>
      <c r="AD5" s="96"/>
      <c r="AE5" s="96"/>
      <c r="AF5" s="96"/>
      <c r="AG5" s="9"/>
      <c r="AH5" s="96" t="str">
        <f>IF(発議項目=6,"■","□")&amp;"報告"</f>
        <v>□報告</v>
      </c>
      <c r="AI5" s="96"/>
      <c r="AJ5" s="96"/>
      <c r="AK5" s="96"/>
      <c r="AL5" s="9"/>
      <c r="AM5" s="96" t="str">
        <f>IF(発議項目=7,"■","□")&amp;"届出"</f>
        <v>□届出</v>
      </c>
      <c r="AN5" s="96"/>
      <c r="AO5" s="96"/>
      <c r="AP5" s="96"/>
      <c r="AQ5" s="9"/>
      <c r="AR5" s="96" t="str">
        <f>IF(発議項目=8,"■","□")&amp;"その他(　　　）"</f>
        <v>□その他(　　　）</v>
      </c>
      <c r="AS5" s="96"/>
      <c r="AT5" s="96"/>
      <c r="AU5" s="96"/>
      <c r="AV5" s="96"/>
      <c r="AW5" s="96"/>
      <c r="AX5" s="96"/>
      <c r="AY5" s="96"/>
      <c r="AZ5" s="96"/>
      <c r="BA5" s="100"/>
    </row>
    <row r="6" spans="1:53" ht="18.75" customHeight="1">
      <c r="A6" s="14"/>
      <c r="B6" s="78" t="s">
        <v>4</v>
      </c>
      <c r="C6" s="78"/>
      <c r="D6" s="78"/>
      <c r="E6" s="78"/>
      <c r="F6" s="78"/>
      <c r="G6" s="78"/>
      <c r="H6" s="10"/>
      <c r="I6" s="9"/>
      <c r="J6" s="99" t="str">
        <f>工事名</f>
        <v>交差点改良工事（市道三箇横田線Ⅰ期１工区）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10"/>
    </row>
    <row r="7" spans="1:53" ht="18.75" customHeight="1">
      <c r="A7" s="3"/>
      <c r="B7" s="67" t="s">
        <v>5</v>
      </c>
      <c r="C7" s="67"/>
      <c r="D7" s="67"/>
      <c r="E7" s="67"/>
      <c r="F7" s="67"/>
      <c r="G7" s="6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6"/>
    </row>
    <row r="8" spans="1:53" ht="18.75" customHeight="1">
      <c r="A8" s="7"/>
      <c r="B8" s="130" t="str">
        <f>発議内容</f>
        <v>【設計内容と現場との相違について（回答）】
　　令和４年１０月６日付「設計内容と現場との相違について」で協議のあった件に
　ついて以下のとおり指示する。
　　１．県道部舗装版取り壊し工について（施工面積A=165㎡）
　　　（回答）当初設計の舗装版破砕を、路面切削に変更とする。
　　２．県道工事起点部の擦り付けについて
　　　（回答）No．0側への擦り付けは行わず、No.2からNo.1＋0.37（起点部）の区間に
　　　　　　　おいて縦横断勾配を擦り付けるものとする。
　　３．残土受入地への運搬、整地について（市道三箇横田線と広域農道の交差点付近）
　　　（回答）受入地の現場状況に応じた機械に変更とする。
　　４．居酒屋あじさいの土間コンクリートの取り壊し及び復旧について
　　　（回答）地権者と立会いの結果、施工範囲が決定した後、変更対象として
　　　　　　　別途指示をする。
　　５．市道部の函渠型側溝を布設する際の舗装版切断について
　　　（回答）影響部の舗装版切断延長分を変更対象とする。
　　　上記変更に伴う変更金額は以下のとおりとなる。なお、概算金額については、
　　あくまでも概算であり、後日の変更契約に係る参考値として位置付けるものである。
　　　概算金額　約40万円増額見込みである。
　　　　　　　（本金額は、契約金額ベースの金額である。）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8"/>
    </row>
    <row r="9" spans="1:53" ht="18.75" customHeight="1">
      <c r="A9" s="7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8"/>
    </row>
    <row r="10" spans="1:53" ht="18.75" customHeight="1">
      <c r="A10" s="7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8"/>
    </row>
    <row r="11" spans="1:53" ht="18.75" customHeight="1">
      <c r="A11" s="7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8"/>
    </row>
    <row r="12" spans="1:53" ht="18.75" customHeight="1">
      <c r="A12" s="7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8"/>
    </row>
    <row r="13" spans="1:53" ht="18.75" customHeight="1">
      <c r="A13" s="7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8"/>
    </row>
    <row r="14" spans="1:53" ht="18.75" customHeight="1">
      <c r="A14" s="7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8"/>
    </row>
    <row r="15" spans="1:53" ht="18.75" customHeight="1">
      <c r="A15" s="7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8"/>
    </row>
    <row r="16" spans="1:53" ht="18.75" customHeight="1">
      <c r="A16" s="7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8"/>
    </row>
    <row r="17" spans="1:53" ht="18.75" customHeight="1">
      <c r="A17" s="7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8"/>
    </row>
    <row r="18" spans="1:53" ht="18.75" customHeight="1">
      <c r="A18" s="7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8"/>
    </row>
    <row r="19" spans="1:53" ht="18.75" customHeight="1">
      <c r="A19" s="7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8"/>
    </row>
    <row r="20" spans="1:53" ht="18.75" customHeight="1">
      <c r="A20" s="7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8"/>
    </row>
    <row r="21" spans="1:53" ht="18.75" customHeight="1">
      <c r="A21" s="7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8"/>
    </row>
    <row r="22" spans="1:53" ht="18.75" customHeight="1">
      <c r="A22" s="7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8"/>
    </row>
    <row r="23" spans="1:53" ht="18.75" customHeight="1">
      <c r="A23" s="7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8"/>
    </row>
    <row r="24" spans="1:53" ht="18.75" customHeight="1">
      <c r="A24" s="7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8"/>
    </row>
    <row r="25" spans="1:53" ht="18.75" customHeight="1">
      <c r="A25" s="7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8"/>
    </row>
    <row r="26" spans="1:53" ht="18.75" customHeight="1">
      <c r="A26" s="7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8"/>
    </row>
    <row r="27" spans="1:53" ht="18.75" customHeight="1">
      <c r="A27" s="1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04" t="str">
        <f>IF(別添図書有無=-1,"別添図書有","")</f>
        <v>別添図書有</v>
      </c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2"/>
    </row>
    <row r="28" spans="1:53" ht="18.75" customHeight="1">
      <c r="A28" s="118" t="s">
        <v>10</v>
      </c>
      <c r="B28" s="119"/>
      <c r="C28" s="119"/>
      <c r="D28" s="120"/>
      <c r="E28" s="118" t="s">
        <v>9</v>
      </c>
      <c r="F28" s="119"/>
      <c r="G28" s="119"/>
      <c r="H28" s="120"/>
      <c r="I28" s="67" t="s">
        <v>6</v>
      </c>
      <c r="J28" s="67"/>
      <c r="K28" s="67"/>
      <c r="L28" s="67"/>
      <c r="M28" s="67"/>
      <c r="N28" s="67"/>
      <c r="O28" s="67"/>
      <c r="P28" s="67"/>
      <c r="Q28" s="67" t="str">
        <f>IF(処理人=1,IF(処理項目=1,"■","□"),"□")&amp;"指示"</f>
        <v>□指示</v>
      </c>
      <c r="R28" s="67"/>
      <c r="S28" s="67"/>
      <c r="T28" s="67"/>
      <c r="U28" s="66" t="s">
        <v>44</v>
      </c>
      <c r="V28" s="66"/>
      <c r="W28" s="67" t="str">
        <f>IF(処理人=1,IF(処理項目=2,"■","□"),"□")&amp;"承諾"</f>
        <v>□承諾</v>
      </c>
      <c r="X28" s="67"/>
      <c r="Y28" s="67"/>
      <c r="Z28" s="67"/>
      <c r="AA28" s="66" t="s">
        <v>7</v>
      </c>
      <c r="AB28" s="66"/>
      <c r="AC28" s="67" t="str">
        <f>IF(処理人=1,IF(処理項目=3,"■","□"),"□")&amp;"協議"</f>
        <v>□協議</v>
      </c>
      <c r="AD28" s="67"/>
      <c r="AE28" s="67"/>
      <c r="AF28" s="67"/>
      <c r="AG28" s="66" t="s">
        <v>7</v>
      </c>
      <c r="AH28" s="66"/>
      <c r="AI28" s="67" t="str">
        <f>IF(処理人=1,IF(処理項目=4,"■","□"),"□")&amp;"通知"</f>
        <v>□通知</v>
      </c>
      <c r="AJ28" s="67"/>
      <c r="AK28" s="67"/>
      <c r="AL28" s="67"/>
      <c r="AM28" s="66" t="s">
        <v>7</v>
      </c>
      <c r="AN28" s="66"/>
      <c r="AO28" s="67" t="str">
        <f>IF(処理人=1,IF(処理項目=5,"■","□"),"□")&amp;"受理"</f>
        <v>□受理</v>
      </c>
      <c r="AP28" s="67"/>
      <c r="AQ28" s="67"/>
      <c r="AR28" s="67"/>
      <c r="AS28" s="67" t="s">
        <v>8</v>
      </c>
      <c r="AT28" s="67"/>
      <c r="AU28" s="67"/>
      <c r="AV28" s="67"/>
      <c r="AW28" s="67"/>
      <c r="AX28" s="67"/>
      <c r="AY28" s="67"/>
      <c r="AZ28" s="4"/>
      <c r="BA28" s="8"/>
    </row>
    <row r="29" spans="1:53" ht="18.75" customHeight="1">
      <c r="A29" s="121"/>
      <c r="B29" s="122"/>
      <c r="C29" s="122"/>
      <c r="D29" s="123"/>
      <c r="E29" s="121"/>
      <c r="F29" s="122"/>
      <c r="G29" s="122"/>
      <c r="H29" s="123"/>
      <c r="I29" s="5"/>
      <c r="J29" s="5"/>
      <c r="K29" s="5"/>
      <c r="L29" s="5"/>
      <c r="M29" s="5"/>
      <c r="N29" s="5"/>
      <c r="O29" s="5"/>
      <c r="P29" s="5"/>
      <c r="Q29" s="67" t="str">
        <f>IF(処理人=1,IF(処理項目=6,"■","□"),"□")&amp;"その他(　　　）"</f>
        <v>□その他(　　　）</v>
      </c>
      <c r="R29" s="67"/>
      <c r="S29" s="67"/>
      <c r="T29" s="67"/>
      <c r="U29" s="67"/>
      <c r="V29" s="67"/>
      <c r="W29" s="67"/>
      <c r="X29" s="67"/>
      <c r="Y29" s="67"/>
      <c r="Z29" s="67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6"/>
    </row>
    <row r="30" spans="1:53" ht="18.75" customHeight="1">
      <c r="A30" s="121"/>
      <c r="B30" s="122"/>
      <c r="C30" s="122"/>
      <c r="D30" s="123"/>
      <c r="E30" s="121"/>
      <c r="F30" s="122"/>
      <c r="G30" s="122"/>
      <c r="H30" s="12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6"/>
    </row>
    <row r="31" spans="1:53" ht="18.75" customHeight="1">
      <c r="A31" s="121"/>
      <c r="B31" s="122"/>
      <c r="C31" s="122"/>
      <c r="D31" s="123"/>
      <c r="E31" s="124"/>
      <c r="F31" s="125"/>
      <c r="G31" s="125"/>
      <c r="H31" s="126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1"/>
      <c r="AL31" s="88" t="str">
        <f ca="1">IF(処理人=1,IF(処理年月日="",TEXT(TODAY(),"ggg")&amp;"　年　月　日",処理年月日),TEXT(TODAY(),"ggg")&amp;"　年　月　日")</f>
        <v>令和　年　月　日</v>
      </c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11"/>
      <c r="AZ31" s="9"/>
      <c r="BA31" s="10"/>
    </row>
    <row r="32" spans="1:53" ht="18.75" customHeight="1">
      <c r="A32" s="121"/>
      <c r="B32" s="122"/>
      <c r="C32" s="122"/>
      <c r="D32" s="123"/>
      <c r="E32" s="118" t="s">
        <v>11</v>
      </c>
      <c r="F32" s="119"/>
      <c r="G32" s="119"/>
      <c r="H32" s="120"/>
      <c r="I32" s="67" t="s">
        <v>6</v>
      </c>
      <c r="J32" s="67"/>
      <c r="K32" s="67"/>
      <c r="L32" s="67"/>
      <c r="M32" s="67"/>
      <c r="N32" s="67"/>
      <c r="O32" s="67"/>
      <c r="P32" s="67"/>
      <c r="Q32" s="67" t="str">
        <f>IF(処理人=2,IF(処理項目=1,"■","□"),"□")&amp;"了解"</f>
        <v>□了解</v>
      </c>
      <c r="R32" s="67"/>
      <c r="S32" s="67"/>
      <c r="T32" s="67"/>
      <c r="U32" s="66" t="s">
        <v>44</v>
      </c>
      <c r="V32" s="66"/>
      <c r="W32" s="67" t="str">
        <f>IF(処理人=2,IF(処理項目=2,"■","□"),"□")&amp;"協議"</f>
        <v>□協議</v>
      </c>
      <c r="X32" s="67"/>
      <c r="Y32" s="67"/>
      <c r="Z32" s="67"/>
      <c r="AA32" s="66" t="s">
        <v>44</v>
      </c>
      <c r="AB32" s="66"/>
      <c r="AC32" s="67" t="str">
        <f>IF(処理人=2,IF(処理項目=3,"■","□"),"□")&amp;"提出"</f>
        <v>□提出</v>
      </c>
      <c r="AD32" s="67"/>
      <c r="AE32" s="67"/>
      <c r="AF32" s="67"/>
      <c r="AG32" s="66" t="s">
        <v>44</v>
      </c>
      <c r="AH32" s="66"/>
      <c r="AI32" s="67" t="str">
        <f>IF(処理人=2,IF(処理項目=4,"■","□"),"□")&amp;"報告"</f>
        <v>□報告</v>
      </c>
      <c r="AJ32" s="67"/>
      <c r="AK32" s="67"/>
      <c r="AL32" s="67"/>
      <c r="AM32" s="66" t="s">
        <v>44</v>
      </c>
      <c r="AN32" s="66"/>
      <c r="AO32" s="67" t="str">
        <f>IF(処理人=2,IF(処理項目=5,"■","□"),"□")&amp;"届出"</f>
        <v>□届出</v>
      </c>
      <c r="AP32" s="67"/>
      <c r="AQ32" s="67"/>
      <c r="AR32" s="67"/>
      <c r="AS32" s="67" t="s">
        <v>45</v>
      </c>
      <c r="AT32" s="67"/>
      <c r="AU32" s="67"/>
      <c r="AV32" s="67"/>
      <c r="AW32" s="67"/>
      <c r="AX32" s="67"/>
      <c r="AY32" s="67"/>
      <c r="AZ32" s="5"/>
      <c r="BA32" s="6"/>
    </row>
    <row r="33" spans="1:53" ht="18.75" customHeight="1">
      <c r="A33" s="121"/>
      <c r="B33" s="122"/>
      <c r="C33" s="122"/>
      <c r="D33" s="123"/>
      <c r="E33" s="121"/>
      <c r="F33" s="122"/>
      <c r="G33" s="122"/>
      <c r="H33" s="123"/>
      <c r="I33" s="5"/>
      <c r="J33" s="5"/>
      <c r="K33" s="5"/>
      <c r="L33" s="5"/>
      <c r="M33" s="5"/>
      <c r="N33" s="5"/>
      <c r="O33" s="5"/>
      <c r="P33" s="5"/>
      <c r="Q33" s="67" t="str">
        <f>IF(処理人=2,IF(処理項目=6,"■","□"),"□")&amp;"その他(　　　）"</f>
        <v>□その他(　　　）</v>
      </c>
      <c r="R33" s="67"/>
      <c r="S33" s="67"/>
      <c r="T33" s="67"/>
      <c r="U33" s="67"/>
      <c r="V33" s="67"/>
      <c r="W33" s="67"/>
      <c r="X33" s="67"/>
      <c r="Y33" s="67"/>
      <c r="Z33" s="67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6"/>
    </row>
    <row r="34" spans="1:53" ht="18.75" customHeight="1">
      <c r="A34" s="121"/>
      <c r="B34" s="122"/>
      <c r="C34" s="122"/>
      <c r="D34" s="123"/>
      <c r="E34" s="121"/>
      <c r="F34" s="122"/>
      <c r="G34" s="122"/>
      <c r="H34" s="12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6"/>
    </row>
    <row r="35" spans="1:53" ht="18.75" customHeight="1">
      <c r="A35" s="124"/>
      <c r="B35" s="125"/>
      <c r="C35" s="125"/>
      <c r="D35" s="126"/>
      <c r="E35" s="124"/>
      <c r="F35" s="125"/>
      <c r="G35" s="125"/>
      <c r="H35" s="126"/>
      <c r="I35" s="9"/>
      <c r="J35" s="9"/>
      <c r="K35" s="97" t="s">
        <v>12</v>
      </c>
      <c r="L35" s="97"/>
      <c r="M35" s="97"/>
      <c r="N35" s="97"/>
      <c r="O35" s="97"/>
      <c r="P35" s="9"/>
      <c r="Q35" s="93" t="str">
        <f>IF(処理人=2,業者名,"")</f>
        <v>（株）北袖商事</v>
      </c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"/>
      <c r="AK35" s="11"/>
      <c r="AL35" s="88" t="str">
        <f ca="1">IF(処理人=2,IF(処理年月日="",TEXT(TODAY(),"ggg")&amp;"　年　月　日",処理年月日),TEXT(TODAY(),"ggg")&amp;"　年　月　日")</f>
        <v>令和　年　月　日</v>
      </c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11"/>
      <c r="AZ35" s="9"/>
      <c r="BA35" s="10"/>
    </row>
    <row r="37" spans="23:53" ht="24.75" customHeight="1">
      <c r="W37" s="92" t="s">
        <v>13</v>
      </c>
      <c r="X37" s="90"/>
      <c r="Y37" s="90"/>
      <c r="Z37" s="90"/>
      <c r="AA37" s="91"/>
      <c r="AB37" s="92" t="s">
        <v>14</v>
      </c>
      <c r="AC37" s="90"/>
      <c r="AD37" s="90"/>
      <c r="AE37" s="90"/>
      <c r="AF37" s="91"/>
      <c r="AG37" s="92" t="s">
        <v>15</v>
      </c>
      <c r="AH37" s="90"/>
      <c r="AI37" s="90"/>
      <c r="AJ37" s="90"/>
      <c r="AK37" s="91"/>
      <c r="AL37" s="89" t="s">
        <v>46</v>
      </c>
      <c r="AM37" s="90"/>
      <c r="AN37" s="90"/>
      <c r="AO37" s="90"/>
      <c r="AP37" s="91"/>
      <c r="AQ37" s="2"/>
      <c r="AR37" s="89" t="s">
        <v>16</v>
      </c>
      <c r="AS37" s="90"/>
      <c r="AT37" s="90"/>
      <c r="AU37" s="90"/>
      <c r="AV37" s="91"/>
      <c r="AW37" s="89" t="s">
        <v>32</v>
      </c>
      <c r="AX37" s="90"/>
      <c r="AY37" s="90"/>
      <c r="AZ37" s="90"/>
      <c r="BA37" s="91"/>
    </row>
    <row r="38" spans="2:53" ht="18" customHeight="1">
      <c r="B38" s="94" t="s">
        <v>17</v>
      </c>
      <c r="C38" s="94"/>
      <c r="D38" s="95" t="s">
        <v>47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W38" s="3"/>
      <c r="X38" s="5"/>
      <c r="Y38" s="5"/>
      <c r="Z38" s="5"/>
      <c r="AA38" s="6"/>
      <c r="AB38" s="3"/>
      <c r="AC38" s="5"/>
      <c r="AD38" s="5"/>
      <c r="AE38" s="5"/>
      <c r="AF38" s="6"/>
      <c r="AG38" s="3"/>
      <c r="AH38" s="5"/>
      <c r="AI38" s="5"/>
      <c r="AJ38" s="5"/>
      <c r="AK38" s="6"/>
      <c r="AL38" s="3"/>
      <c r="AM38" s="5"/>
      <c r="AN38" s="5"/>
      <c r="AO38" s="5"/>
      <c r="AP38" s="6"/>
      <c r="AR38" s="3"/>
      <c r="AS38" s="5"/>
      <c r="AT38" s="5"/>
      <c r="AU38" s="5"/>
      <c r="AV38" s="6"/>
      <c r="AW38" s="3"/>
      <c r="AX38" s="5"/>
      <c r="AY38" s="5"/>
      <c r="AZ38" s="5"/>
      <c r="BA38" s="6"/>
    </row>
    <row r="39" spans="4:53" ht="18" customHeight="1">
      <c r="D39" s="95" t="s">
        <v>18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W39" s="14"/>
      <c r="X39" s="9"/>
      <c r="Y39" s="9"/>
      <c r="Z39" s="9"/>
      <c r="AA39" s="10"/>
      <c r="AB39" s="14"/>
      <c r="AC39" s="9"/>
      <c r="AD39" s="9"/>
      <c r="AE39" s="9"/>
      <c r="AF39" s="10"/>
      <c r="AG39" s="14"/>
      <c r="AH39" s="9"/>
      <c r="AI39" s="9"/>
      <c r="AJ39" s="9"/>
      <c r="AK39" s="10"/>
      <c r="AL39" s="14"/>
      <c r="AM39" s="9"/>
      <c r="AN39" s="9"/>
      <c r="AO39" s="9"/>
      <c r="AP39" s="10"/>
      <c r="AR39" s="14"/>
      <c r="AS39" s="9"/>
      <c r="AT39" s="9"/>
      <c r="AU39" s="9"/>
      <c r="AV39" s="10"/>
      <c r="AW39" s="14"/>
      <c r="AX39" s="9"/>
      <c r="AY39" s="9"/>
      <c r="AZ39" s="9"/>
      <c r="BA39" s="10"/>
    </row>
  </sheetData>
  <sheetProtection/>
  <mergeCells count="63">
    <mergeCell ref="C1:Q1"/>
    <mergeCell ref="A2:BA3"/>
    <mergeCell ref="B4:G4"/>
    <mergeCell ref="I4:J4"/>
    <mergeCell ref="K4:N4"/>
    <mergeCell ref="Q4:R4"/>
    <mergeCell ref="S4:V4"/>
    <mergeCell ref="Y4:AG4"/>
    <mergeCell ref="AI4:AT4"/>
    <mergeCell ref="B6:G6"/>
    <mergeCell ref="J6:AZ6"/>
    <mergeCell ref="B7:G7"/>
    <mergeCell ref="B5:G5"/>
    <mergeCell ref="I5:L5"/>
    <mergeCell ref="N5:Q5"/>
    <mergeCell ref="S5:V5"/>
    <mergeCell ref="X5:AA5"/>
    <mergeCell ref="AC5:AF5"/>
    <mergeCell ref="W28:Z28"/>
    <mergeCell ref="AA28:AB28"/>
    <mergeCell ref="AC28:AF28"/>
    <mergeCell ref="AH5:AK5"/>
    <mergeCell ref="AM5:AP5"/>
    <mergeCell ref="AM28:AN28"/>
    <mergeCell ref="AO28:AR28"/>
    <mergeCell ref="AR5:BA5"/>
    <mergeCell ref="Q29:Z29"/>
    <mergeCell ref="B8:AZ26"/>
    <mergeCell ref="Q27:AZ27"/>
    <mergeCell ref="A28:D35"/>
    <mergeCell ref="E28:H31"/>
    <mergeCell ref="I28:P28"/>
    <mergeCell ref="Q28:T28"/>
    <mergeCell ref="AA32:AB32"/>
    <mergeCell ref="AC32:AF32"/>
    <mergeCell ref="U28:V28"/>
    <mergeCell ref="AG32:AH32"/>
    <mergeCell ref="AI32:AL32"/>
    <mergeCell ref="AG28:AH28"/>
    <mergeCell ref="AI28:AL28"/>
    <mergeCell ref="Q33:Z33"/>
    <mergeCell ref="K35:O35"/>
    <mergeCell ref="Q35:AI35"/>
    <mergeCell ref="AL35:AX35"/>
    <mergeCell ref="AL31:AX31"/>
    <mergeCell ref="AS28:AY28"/>
    <mergeCell ref="AM32:AN32"/>
    <mergeCell ref="AO32:AR32"/>
    <mergeCell ref="AS32:AY32"/>
    <mergeCell ref="B38:C38"/>
    <mergeCell ref="D38:P38"/>
    <mergeCell ref="E32:H35"/>
    <mergeCell ref="I32:P32"/>
    <mergeCell ref="Q32:T32"/>
    <mergeCell ref="U32:V32"/>
    <mergeCell ref="W32:Z32"/>
    <mergeCell ref="D39:P39"/>
    <mergeCell ref="W37:AA37"/>
    <mergeCell ref="AB37:AF37"/>
    <mergeCell ref="AG37:AK37"/>
    <mergeCell ref="AR37:AV37"/>
    <mergeCell ref="AW37:BA37"/>
    <mergeCell ref="AL37:AP3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00390625" style="0" bestFit="1" customWidth="1"/>
    <col min="2" max="2" width="68.625" style="33" customWidth="1"/>
    <col min="3" max="3" width="11.00390625" style="0" bestFit="1" customWidth="1"/>
    <col min="5" max="5" width="33.375" style="0" customWidth="1"/>
    <col min="6" max="6" width="13.00390625" style="0" bestFit="1" customWidth="1"/>
    <col min="7" max="7" width="7.125" style="0" bestFit="1" customWidth="1"/>
    <col min="8" max="8" width="11.00390625" style="0" bestFit="1" customWidth="1"/>
    <col min="10" max="10" width="14.00390625" style="0" bestFit="1" customWidth="1"/>
  </cols>
  <sheetData>
    <row r="1" spans="1:2" ht="12.75">
      <c r="A1" s="19" t="s">
        <v>20</v>
      </c>
      <c r="B1" s="28" t="s">
        <v>48</v>
      </c>
    </row>
    <row r="2" spans="1:2" ht="12.75">
      <c r="A2" s="19" t="s">
        <v>31</v>
      </c>
      <c r="B2" s="29">
        <v>0</v>
      </c>
    </row>
    <row r="3" spans="1:2" ht="12.75">
      <c r="A3" s="19" t="s">
        <v>23</v>
      </c>
      <c r="B3" s="30" t="s">
        <v>49</v>
      </c>
    </row>
    <row r="5" spans="1:2" ht="12.75">
      <c r="A5" s="19" t="s">
        <v>21</v>
      </c>
      <c r="B5" s="30">
        <v>1</v>
      </c>
    </row>
    <row r="6" spans="1:2" ht="12.75">
      <c r="A6" s="19" t="s">
        <v>39</v>
      </c>
      <c r="B6" s="34" t="s">
        <v>51</v>
      </c>
    </row>
    <row r="7" spans="1:2" ht="12.75">
      <c r="A7" s="19" t="s">
        <v>24</v>
      </c>
      <c r="B7" s="31">
        <v>44841</v>
      </c>
    </row>
    <row r="8" spans="1:2" ht="12.75">
      <c r="A8" s="19" t="s">
        <v>25</v>
      </c>
      <c r="B8" s="30">
        <v>1</v>
      </c>
    </row>
    <row r="9" spans="1:2" ht="408.75">
      <c r="A9" s="19" t="s">
        <v>26</v>
      </c>
      <c r="B9" s="37" t="s">
        <v>50</v>
      </c>
    </row>
    <row r="10" spans="1:2" ht="12.75">
      <c r="A10" s="19" t="s">
        <v>22</v>
      </c>
      <c r="B10" s="30">
        <v>-1</v>
      </c>
    </row>
    <row r="12" spans="1:2" ht="12.75">
      <c r="A12" s="19" t="s">
        <v>27</v>
      </c>
      <c r="B12" s="30">
        <v>2</v>
      </c>
    </row>
    <row r="13" spans="1:2" ht="12.75">
      <c r="A13" s="19" t="s">
        <v>30</v>
      </c>
      <c r="B13" s="32"/>
    </row>
    <row r="14" spans="1:2" ht="12.75">
      <c r="A14" s="19" t="s">
        <v>28</v>
      </c>
      <c r="B14" s="30"/>
    </row>
    <row r="15" spans="1:2" ht="12.75">
      <c r="A15" s="19" t="s">
        <v>40</v>
      </c>
      <c r="B15" s="29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宮原 賢</dc:creator>
  <cp:keywords/>
  <dc:description/>
  <cp:lastModifiedBy>Administrator</cp:lastModifiedBy>
  <cp:lastPrinted>2023-12-25T05:52:16Z</cp:lastPrinted>
  <dcterms:created xsi:type="dcterms:W3CDTF">2005-07-13T07:42:26Z</dcterms:created>
  <dcterms:modified xsi:type="dcterms:W3CDTF">2024-02-06T06:31:00Z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発行側">
    <vt:lpwstr>CDC</vt:lpwstr>
  </property>
  <property fmtid="{D5CDD505-2E9C-101B-9397-08002B2CF9AE}" pid="3" name="_AdHocReviewCycleID">
    <vt:i4>1929465968</vt:i4>
  </property>
  <property fmtid="{D5CDD505-2E9C-101B-9397-08002B2CF9AE}" pid="4" name="_NewReviewCycle">
    <vt:lpwstr/>
  </property>
  <property fmtid="{D5CDD505-2E9C-101B-9397-08002B2CF9AE}" pid="5" name="_EmailSubject">
    <vt:lpwstr>AKOST工事打合せ簿の様式について（送付）</vt:lpwstr>
  </property>
  <property fmtid="{D5CDD505-2E9C-101B-9397-08002B2CF9AE}" pid="6" name="_AuthorEmail">
    <vt:lpwstr>keiyakukensa@city.ichihara.chiba.jp</vt:lpwstr>
  </property>
  <property fmtid="{D5CDD505-2E9C-101B-9397-08002B2CF9AE}" pid="7" name="_AuthorEmailDisplayName">
    <vt:lpwstr>8150800 契約検査課</vt:lpwstr>
  </property>
  <property fmtid="{D5CDD505-2E9C-101B-9397-08002B2CF9AE}" pid="8" name="_ReviewingToolsShownOnce">
    <vt:lpwstr/>
  </property>
</Properties>
</file>